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_{C8C87F20-1FBE-424C-B8BD-B9600959C8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1" i="1" l="1"/>
  <c r="B90" i="1"/>
  <c r="B89" i="1"/>
  <c r="B87" i="1"/>
  <c r="C83" i="1"/>
  <c r="B83" i="1"/>
  <c r="B81" i="1"/>
  <c r="B79" i="1"/>
  <c r="C78" i="1"/>
  <c r="B78" i="1"/>
  <c r="C77" i="1"/>
  <c r="B77" i="1"/>
  <c r="C75" i="1"/>
  <c r="B75" i="1"/>
  <c r="C74" i="1"/>
  <c r="B74" i="1"/>
  <c r="C72" i="1"/>
  <c r="B72" i="1"/>
  <c r="C70" i="1"/>
  <c r="B70" i="1"/>
  <c r="B92" i="1"/>
  <c r="B97" i="1"/>
  <c r="B96" i="1"/>
  <c r="B95" i="1"/>
  <c r="B94" i="1"/>
  <c r="B93" i="1"/>
  <c r="C82" i="1"/>
  <c r="C81" i="1"/>
  <c r="C80" i="1"/>
  <c r="C73" i="1"/>
  <c r="C90" i="1"/>
  <c r="C89" i="1"/>
  <c r="C88" i="1"/>
  <c r="C87" i="1"/>
  <c r="C86" i="1"/>
  <c r="C85" i="1"/>
  <c r="C84" i="1"/>
  <c r="C79" i="1"/>
  <c r="C76" i="1"/>
  <c r="C7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C33" i="1"/>
  <c r="C28" i="1"/>
  <c r="C27" i="1"/>
  <c r="G27" i="1" s="1"/>
  <c r="C26" i="1"/>
  <c r="B71" i="1"/>
  <c r="B46" i="1"/>
  <c r="B33" i="1"/>
  <c r="D117" i="1"/>
  <c r="D116" i="1"/>
  <c r="E115" i="1"/>
  <c r="D115" i="1"/>
  <c r="D112" i="1"/>
  <c r="E63" i="1"/>
  <c r="D63" i="1"/>
  <c r="C63" i="1"/>
  <c r="B63" i="1"/>
  <c r="D46" i="1"/>
  <c r="E33" i="1"/>
  <c r="D33" i="1"/>
  <c r="E28" i="1"/>
  <c r="D28" i="1"/>
  <c r="D30" i="1"/>
  <c r="C30" i="1"/>
  <c r="G30" i="1" s="1"/>
  <c r="B30" i="1"/>
  <c r="F30" i="1" s="1"/>
  <c r="C19" i="1"/>
  <c r="D19" i="1"/>
  <c r="B19" i="1"/>
  <c r="E114" i="1"/>
  <c r="E112" i="1"/>
  <c r="E116" i="1"/>
  <c r="E117" i="1"/>
  <c r="G117" i="1" s="1"/>
  <c r="E118" i="1"/>
  <c r="E119" i="1"/>
  <c r="E120" i="1"/>
  <c r="E113" i="1"/>
  <c r="E62" i="1"/>
  <c r="E44" i="1"/>
  <c r="E43" i="1"/>
  <c r="E67" i="1"/>
  <c r="E66" i="1"/>
  <c r="E35" i="1"/>
  <c r="E65" i="1"/>
  <c r="G65" i="1" s="1"/>
  <c r="E46" i="1"/>
  <c r="G46" i="1" s="1"/>
  <c r="E69" i="1"/>
  <c r="E60" i="1"/>
  <c r="E59" i="1"/>
  <c r="E54" i="1"/>
  <c r="E56" i="1"/>
  <c r="E64" i="1"/>
  <c r="E58" i="1"/>
  <c r="E61" i="1"/>
  <c r="E68" i="1"/>
  <c r="E53" i="1"/>
  <c r="E51" i="1"/>
  <c r="G51" i="1" s="1"/>
  <c r="E39" i="1"/>
  <c r="G39" i="1" s="1"/>
  <c r="E57" i="1"/>
  <c r="E49" i="1"/>
  <c r="E38" i="1"/>
  <c r="E50" i="1"/>
  <c r="E52" i="1"/>
  <c r="E55" i="1"/>
  <c r="E48" i="1"/>
  <c r="G48" i="1" s="1"/>
  <c r="E47" i="1"/>
  <c r="G47" i="1" s="1"/>
  <c r="E42" i="1"/>
  <c r="E45" i="1"/>
  <c r="E41" i="1"/>
  <c r="E40" i="1"/>
  <c r="E37" i="1"/>
  <c r="E34" i="1"/>
  <c r="E31" i="1"/>
  <c r="E36" i="1"/>
  <c r="E27" i="1"/>
  <c r="E32" i="1"/>
  <c r="E26" i="1"/>
  <c r="G26" i="1" s="1"/>
  <c r="E30" i="1"/>
  <c r="E25" i="1"/>
  <c r="E20" i="1"/>
  <c r="E19" i="1"/>
  <c r="G19" i="1" s="1"/>
  <c r="E29" i="1"/>
  <c r="G29" i="1" s="1"/>
  <c r="E23" i="1"/>
  <c r="E24" i="1"/>
  <c r="E22" i="1"/>
  <c r="E21" i="1"/>
  <c r="E18" i="1"/>
  <c r="E17" i="1"/>
  <c r="E16" i="1"/>
  <c r="D118" i="1"/>
  <c r="D119" i="1"/>
  <c r="D120" i="1"/>
  <c r="D114" i="1"/>
  <c r="F114" i="1" s="1"/>
  <c r="D113" i="1"/>
  <c r="D62" i="1"/>
  <c r="D44" i="1"/>
  <c r="D43" i="1"/>
  <c r="D67" i="1"/>
  <c r="F67" i="1" s="1"/>
  <c r="D66" i="1"/>
  <c r="D35" i="1"/>
  <c r="D65" i="1"/>
  <c r="D69" i="1"/>
  <c r="F69" i="1" s="1"/>
  <c r="D60" i="1"/>
  <c r="D59" i="1"/>
  <c r="D54" i="1"/>
  <c r="D56" i="1"/>
  <c r="D64" i="1"/>
  <c r="D58" i="1"/>
  <c r="D61" i="1"/>
  <c r="D68" i="1"/>
  <c r="D53" i="1"/>
  <c r="D51" i="1"/>
  <c r="D39" i="1"/>
  <c r="D57" i="1"/>
  <c r="F57" i="1" s="1"/>
  <c r="D49" i="1"/>
  <c r="D38" i="1"/>
  <c r="D50" i="1"/>
  <c r="D52" i="1"/>
  <c r="D55" i="1"/>
  <c r="D48" i="1"/>
  <c r="D47" i="1"/>
  <c r="F47" i="1" s="1"/>
  <c r="D42" i="1"/>
  <c r="D45" i="1"/>
  <c r="F45" i="1"/>
  <c r="D41" i="1"/>
  <c r="D40" i="1"/>
  <c r="D37" i="1"/>
  <c r="D34" i="1"/>
  <c r="D31" i="1"/>
  <c r="D36" i="1"/>
  <c r="D27" i="1"/>
  <c r="D32" i="1"/>
  <c r="D26" i="1"/>
  <c r="D25" i="1"/>
  <c r="D20" i="1"/>
  <c r="D29" i="1"/>
  <c r="D23" i="1"/>
  <c r="D24" i="1"/>
  <c r="D22" i="1"/>
  <c r="D21" i="1"/>
  <c r="D18" i="1"/>
  <c r="F18" i="1" s="1"/>
  <c r="D17" i="1"/>
  <c r="D16" i="1"/>
  <c r="C113" i="1"/>
  <c r="C114" i="1"/>
  <c r="G114" i="1" s="1"/>
  <c r="C115" i="1"/>
  <c r="G115" i="1" s="1"/>
  <c r="C112" i="1"/>
  <c r="G112" i="1"/>
  <c r="C116" i="1"/>
  <c r="C117" i="1"/>
  <c r="C118" i="1"/>
  <c r="G118" i="1"/>
  <c r="C119" i="1"/>
  <c r="G119" i="1"/>
  <c r="C120" i="1"/>
  <c r="C62" i="1"/>
  <c r="G62" i="1" s="1"/>
  <c r="C44" i="1"/>
  <c r="G44" i="1"/>
  <c r="C43" i="1"/>
  <c r="G43" i="1" s="1"/>
  <c r="C67" i="1"/>
  <c r="C66" i="1"/>
  <c r="G66" i="1" s="1"/>
  <c r="C35" i="1"/>
  <c r="G35" i="1" s="1"/>
  <c r="C65" i="1"/>
  <c r="C46" i="1"/>
  <c r="C69" i="1"/>
  <c r="G69" i="1" s="1"/>
  <c r="C60" i="1"/>
  <c r="C59" i="1"/>
  <c r="G59" i="1" s="1"/>
  <c r="C54" i="1"/>
  <c r="G54" i="1" s="1"/>
  <c r="C56" i="1"/>
  <c r="G56" i="1" s="1"/>
  <c r="C64" i="1"/>
  <c r="C58" i="1"/>
  <c r="G58" i="1" s="1"/>
  <c r="C61" i="1"/>
  <c r="G61" i="1" s="1"/>
  <c r="C68" i="1"/>
  <c r="G68" i="1"/>
  <c r="C53" i="1"/>
  <c r="G53" i="1"/>
  <c r="C51" i="1"/>
  <c r="C39" i="1"/>
  <c r="C57" i="1"/>
  <c r="G57" i="1" s="1"/>
  <c r="C49" i="1"/>
  <c r="G49" i="1" s="1"/>
  <c r="C38" i="1"/>
  <c r="C50" i="1"/>
  <c r="C52" i="1"/>
  <c r="G52" i="1" s="1"/>
  <c r="C55" i="1"/>
  <c r="G55" i="1" s="1"/>
  <c r="C48" i="1"/>
  <c r="C47" i="1"/>
  <c r="C42" i="1"/>
  <c r="G42" i="1" s="1"/>
  <c r="C45" i="1"/>
  <c r="C41" i="1"/>
  <c r="G41" i="1"/>
  <c r="C40" i="1"/>
  <c r="G40" i="1" s="1"/>
  <c r="C37" i="1"/>
  <c r="G37" i="1" s="1"/>
  <c r="C34" i="1"/>
  <c r="G34" i="1" s="1"/>
  <c r="C31" i="1"/>
  <c r="G31" i="1" s="1"/>
  <c r="C36" i="1"/>
  <c r="G36" i="1" s="1"/>
  <c r="C32" i="1"/>
  <c r="G32" i="1" s="1"/>
  <c r="C25" i="1"/>
  <c r="G25" i="1" s="1"/>
  <c r="C20" i="1"/>
  <c r="G20" i="1" s="1"/>
  <c r="C29" i="1"/>
  <c r="C23" i="1"/>
  <c r="G23" i="1" s="1"/>
  <c r="C24" i="1"/>
  <c r="G24" i="1" s="1"/>
  <c r="C22" i="1"/>
  <c r="G22" i="1" s="1"/>
  <c r="C21" i="1"/>
  <c r="G21" i="1" s="1"/>
  <c r="C18" i="1"/>
  <c r="G18" i="1" s="1"/>
  <c r="C17" i="1"/>
  <c r="G17" i="1"/>
  <c r="C16" i="1"/>
  <c r="G16" i="1" s="1"/>
  <c r="B114" i="1"/>
  <c r="B115" i="1"/>
  <c r="B112" i="1"/>
  <c r="F112" i="1" s="1"/>
  <c r="B116" i="1"/>
  <c r="F116" i="1" s="1"/>
  <c r="B117" i="1"/>
  <c r="F117" i="1" s="1"/>
  <c r="B118" i="1"/>
  <c r="F118" i="1" s="1"/>
  <c r="B119" i="1"/>
  <c r="F119" i="1" s="1"/>
  <c r="B120" i="1"/>
  <c r="F120" i="1" s="1"/>
  <c r="B113" i="1"/>
  <c r="B62" i="1"/>
  <c r="F62" i="1" s="1"/>
  <c r="B44" i="1"/>
  <c r="F44" i="1"/>
  <c r="B43" i="1"/>
  <c r="F43" i="1"/>
  <c r="B67" i="1"/>
  <c r="B66" i="1"/>
  <c r="F66" i="1" s="1"/>
  <c r="B35" i="1"/>
  <c r="F35" i="1" s="1"/>
  <c r="B65" i="1"/>
  <c r="F46" i="1"/>
  <c r="B69" i="1"/>
  <c r="B60" i="1"/>
  <c r="F60" i="1" s="1"/>
  <c r="B59" i="1"/>
  <c r="B54" i="1"/>
  <c r="B56" i="1"/>
  <c r="B64" i="1"/>
  <c r="F64" i="1" s="1"/>
  <c r="B58" i="1"/>
  <c r="F58" i="1" s="1"/>
  <c r="B61" i="1"/>
  <c r="F61" i="1"/>
  <c r="B68" i="1"/>
  <c r="B53" i="1"/>
  <c r="B51" i="1"/>
  <c r="F51" i="1" s="1"/>
  <c r="B39" i="1"/>
  <c r="F39" i="1"/>
  <c r="B57" i="1"/>
  <c r="B49" i="1"/>
  <c r="F49" i="1" s="1"/>
  <c r="B38" i="1"/>
  <c r="B50" i="1"/>
  <c r="F50" i="1" s="1"/>
  <c r="B52" i="1"/>
  <c r="B55" i="1"/>
  <c r="F55" i="1" s="1"/>
  <c r="B48" i="1"/>
  <c r="F48" i="1" s="1"/>
  <c r="B47" i="1"/>
  <c r="B42" i="1"/>
  <c r="F42" i="1"/>
  <c r="B41" i="1"/>
  <c r="B40" i="1"/>
  <c r="B37" i="1"/>
  <c r="F37" i="1" s="1"/>
  <c r="B34" i="1"/>
  <c r="F34" i="1" s="1"/>
  <c r="B31" i="1"/>
  <c r="F31" i="1"/>
  <c r="B36" i="1"/>
  <c r="B27" i="1"/>
  <c r="B32" i="1"/>
  <c r="F32" i="1" s="1"/>
  <c r="B26" i="1"/>
  <c r="B25" i="1"/>
  <c r="F25" i="1" s="1"/>
  <c r="B20" i="1"/>
  <c r="B29" i="1"/>
  <c r="F29" i="1" s="1"/>
  <c r="B23" i="1"/>
  <c r="F23" i="1" s="1"/>
  <c r="B24" i="1"/>
  <c r="B22" i="1"/>
  <c r="F22" i="1"/>
  <c r="B21" i="1"/>
  <c r="F21" i="1" s="1"/>
  <c r="B18" i="1"/>
  <c r="B17" i="1"/>
  <c r="B16" i="1"/>
  <c r="F16" i="1" s="1"/>
  <c r="F53" i="1"/>
  <c r="F33" i="1"/>
  <c r="G28" i="1"/>
  <c r="F115" i="1"/>
  <c r="G45" i="1"/>
  <c r="G64" i="1"/>
  <c r="G60" i="1"/>
  <c r="G67" i="1"/>
  <c r="F63" i="1"/>
  <c r="F20" i="1"/>
  <c r="F26" i="1"/>
  <c r="F27" i="1"/>
  <c r="F41" i="1"/>
  <c r="F38" i="1"/>
  <c r="F59" i="1"/>
  <c r="G120" i="1" l="1"/>
  <c r="F19" i="1"/>
  <c r="F40" i="1"/>
  <c r="F52" i="1"/>
  <c r="F54" i="1"/>
  <c r="G50" i="1"/>
  <c r="G113" i="1"/>
  <c r="F36" i="1"/>
  <c r="F68" i="1"/>
  <c r="F17" i="1"/>
  <c r="F56" i="1"/>
  <c r="F113" i="1"/>
  <c r="G116" i="1"/>
  <c r="F24" i="1"/>
  <c r="F65" i="1"/>
  <c r="G38" i="1"/>
  <c r="G63" i="1"/>
  <c r="G33" i="1"/>
</calcChain>
</file>

<file path=xl/sharedStrings.xml><?xml version="1.0" encoding="utf-8"?>
<sst xmlns="http://schemas.openxmlformats.org/spreadsheetml/2006/main" count="118" uniqueCount="104">
  <si>
    <t>Maratonstatistik Vetlanda FFs damseniorer</t>
  </si>
  <si>
    <t>100 matcher</t>
  </si>
  <si>
    <t>= diplom</t>
  </si>
  <si>
    <t>150 matcher</t>
  </si>
  <si>
    <t>= spelarmärket i brons</t>
  </si>
  <si>
    <t>250 matcher</t>
  </si>
  <si>
    <t>= spelarmärket i silver</t>
  </si>
  <si>
    <t>300 matcher</t>
  </si>
  <si>
    <t>= spelarmärket i guld</t>
  </si>
  <si>
    <t>300 A-matcher</t>
  </si>
  <si>
    <t>= särskilt pris</t>
  </si>
  <si>
    <t>erhållit utmärkelse.</t>
  </si>
  <si>
    <t>Namn</t>
  </si>
  <si>
    <t>A-laget</t>
  </si>
  <si>
    <t xml:space="preserve"> B-laget</t>
  </si>
  <si>
    <t>Aktiv</t>
  </si>
  <si>
    <t>Utmärkelse</t>
  </si>
  <si>
    <t>Matcher</t>
  </si>
  <si>
    <t>Mål</t>
  </si>
  <si>
    <t>Annica Stein</t>
  </si>
  <si>
    <t>Ulrika Svensson</t>
  </si>
  <si>
    <t>Annica Friberg</t>
  </si>
  <si>
    <t>Inga-Lill Johansson</t>
  </si>
  <si>
    <t>Lotta Palmberg</t>
  </si>
  <si>
    <t>Annelie Ahlstrand</t>
  </si>
  <si>
    <t>Britt Andersson</t>
  </si>
  <si>
    <t>Kicki Strandberg</t>
  </si>
  <si>
    <t>Sandra Ahl</t>
  </si>
  <si>
    <t>Maria Swalander</t>
  </si>
  <si>
    <t>Johanna Ivarsson</t>
  </si>
  <si>
    <t>Karina Christensen</t>
  </si>
  <si>
    <t>Margonia Påhlsson</t>
  </si>
  <si>
    <t>Yvonne Blom</t>
  </si>
  <si>
    <t>Camilla Johansson</t>
  </si>
  <si>
    <t>Maria Pannwitz</t>
  </si>
  <si>
    <t>Åsa Dotzek</t>
  </si>
  <si>
    <t>Kicki Andersson</t>
  </si>
  <si>
    <t>Jeanette Bergdahl</t>
  </si>
  <si>
    <t>Sara Pannwitz</t>
  </si>
  <si>
    <t>Carolina Rosberg</t>
  </si>
  <si>
    <t>Therese Nilsson</t>
  </si>
  <si>
    <t>Susanne Lindström</t>
  </si>
  <si>
    <t>Inger Fingal</t>
  </si>
  <si>
    <t>Jessica Elmersson</t>
  </si>
  <si>
    <t>Gunilla Fingal</t>
  </si>
  <si>
    <t>Birgitta Carlsson</t>
  </si>
  <si>
    <t>Carina Johansson</t>
  </si>
  <si>
    <t>Christina Jansson</t>
  </si>
  <si>
    <t>Anette Lindberg</t>
  </si>
  <si>
    <t>Maria Sundberg</t>
  </si>
  <si>
    <t>Ann-Marie Karlsson</t>
  </si>
  <si>
    <t>Eva Davidsson</t>
  </si>
  <si>
    <t>Susanne Nero</t>
  </si>
  <si>
    <t>Åse-Marie Friedh</t>
  </si>
  <si>
    <t>Eva-Lotta Larsson</t>
  </si>
  <si>
    <t>Marita Ernvald</t>
  </si>
  <si>
    <t>Geetha Ferbe</t>
  </si>
  <si>
    <t>Maria Segerström</t>
  </si>
  <si>
    <t>Carola Malmström</t>
  </si>
  <si>
    <t>Anna Broström</t>
  </si>
  <si>
    <t>Martina Ljung</t>
  </si>
  <si>
    <t>Linda Eriksson Behm</t>
  </si>
  <si>
    <t>Maria Lundh</t>
  </si>
  <si>
    <t>Åsa Fransson</t>
  </si>
  <si>
    <t>Anna Stridh</t>
  </si>
  <si>
    <t>Ida Karlsson</t>
  </si>
  <si>
    <t>Hanna Bouveng</t>
  </si>
  <si>
    <t>Anna Swalander</t>
  </si>
  <si>
    <t>Johanna Norén</t>
  </si>
  <si>
    <t>Frida Tarenius</t>
  </si>
  <si>
    <t>Cecilia Johansson</t>
  </si>
  <si>
    <t>Elin Rickardsson</t>
  </si>
  <si>
    <t>Lotta Carlsson</t>
  </si>
  <si>
    <t>Cecilia Karlsson</t>
  </si>
  <si>
    <t>Sandra Johnsson</t>
  </si>
  <si>
    <t>Hanna Bergenblad</t>
  </si>
  <si>
    <t>Linnea Lovén</t>
  </si>
  <si>
    <t>Totala</t>
  </si>
  <si>
    <t>Johanna Karlsson</t>
  </si>
  <si>
    <t>Ellen Tjäder</t>
  </si>
  <si>
    <t>Emma Ekselius</t>
  </si>
  <si>
    <t>Evelina Söderberg</t>
  </si>
  <si>
    <t>Nelly Johansson</t>
  </si>
  <si>
    <t>Hanna Gustafsson -92.</t>
  </si>
  <si>
    <t>Aktiv 2008</t>
  </si>
  <si>
    <t>Jannice Söderberg</t>
  </si>
  <si>
    <t>Lydia Gustavsson</t>
  </si>
  <si>
    <t>Elvira Sandberg</t>
  </si>
  <si>
    <t>Mimmi Fridh</t>
  </si>
  <si>
    <t>Hanna Gustavsson</t>
  </si>
  <si>
    <t>Anna Hultqvist</t>
  </si>
  <si>
    <t>Maria Bergdalen</t>
  </si>
  <si>
    <t>Sofie Blom</t>
  </si>
  <si>
    <t>Amanda Henriksson</t>
  </si>
  <si>
    <t>Vanessa Toller</t>
  </si>
  <si>
    <t>Julia Petersson</t>
  </si>
  <si>
    <t>Dajana Halolovic</t>
  </si>
  <si>
    <t>Emilie Yngvesson</t>
  </si>
  <si>
    <t>Matilda Falk</t>
  </si>
  <si>
    <t>Julia Kaspersson</t>
  </si>
  <si>
    <t>Stina Lennartsson</t>
  </si>
  <si>
    <t>t.o.m. säsongen 2012</t>
  </si>
  <si>
    <t>I nedanstående statistik ingår samtliga aktiva spelare 2012 samt de spelare som tidigare</t>
  </si>
  <si>
    <t>År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</si>
</sst>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_-* #,##0\ _k_r_-;\-* #,##0\ _k_r_-;_-* &quot;-&quot;??\ _k_r_-;_-@_-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26"/>
      <color indexed="8"/>
      <name val="Bodoni MT Condensed"/>
      <family val="1"/>
    </font>
    <font>
      <sz val="11"/>
      <color indexed="8"/>
      <name val="Bodoni MT Condensed"/>
      <family val="1"/>
    </font>
  </fonts>
  <fills count="6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0" fillId="0" borderId="1" xfId="0" applyBorder="1"/>
    <xf numFmtId="0" fontId="0" fillId="0" borderId="2" xfId="0" applyBorder="1"/>
    <xf numFmtId="49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49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49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0" fillId="0" borderId="9" xfId="0" applyBorder="1"/>
    <xf numFmtId="165" fontId="0" fillId="0" borderId="9" xfId="1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wrapText="1"/>
    </xf>
    <xf numFmtId="165" fontId="0" fillId="0" borderId="9" xfId="0" applyNumberFormat="1" applyBorder="1" applyAlignment="1">
      <alignment horizontal="center"/>
    </xf>
    <xf numFmtId="0" fontId="4" fillId="2" borderId="9" xfId="0" applyFont="1" applyFill="1" applyBorder="1"/>
    <xf numFmtId="165" fontId="0" fillId="2" borderId="9" xfId="0" applyNumberFormat="1" applyFill="1" applyBorder="1"/>
    <xf numFmtId="0" fontId="0" fillId="2" borderId="9" xfId="0" applyFill="1" applyBorder="1"/>
    <xf numFmtId="0" fontId="4" fillId="3" borderId="9" xfId="0" applyFont="1" applyFill="1" applyBorder="1"/>
    <xf numFmtId="0" fontId="4" fillId="3" borderId="9" xfId="0" applyFont="1" applyFill="1" applyBorder="1" applyAlignment="1">
      <alignment horizontal="center"/>
    </xf>
    <xf numFmtId="0" fontId="0" fillId="3" borderId="9" xfId="0" applyFill="1" applyBorder="1"/>
    <xf numFmtId="0" fontId="4" fillId="4" borderId="9" xfId="0" applyFont="1" applyFill="1" applyBorder="1"/>
    <xf numFmtId="0" fontId="4" fillId="4" borderId="9" xfId="0" applyFont="1" applyFill="1" applyBorder="1" applyAlignment="1">
      <alignment horizontal="center"/>
    </xf>
    <xf numFmtId="0" fontId="0" fillId="4" borderId="9" xfId="0" applyFill="1" applyBorder="1"/>
    <xf numFmtId="0" fontId="4" fillId="5" borderId="9" xfId="0" applyFont="1" applyFill="1" applyBorder="1" applyAlignment="1">
      <alignment horizontal="center"/>
    </xf>
    <xf numFmtId="0" fontId="0" fillId="5" borderId="9" xfId="0" applyFill="1" applyBorder="1"/>
    <xf numFmtId="165" fontId="0" fillId="5" borderId="9" xfId="1" applyNumberFormat="1" applyFon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65" fontId="0" fillId="5" borderId="9" xfId="1" applyNumberFormat="1" applyFont="1" applyFill="1" applyBorder="1" applyAlignment="1"/>
    <xf numFmtId="0" fontId="4" fillId="2" borderId="9" xfId="0" applyFont="1" applyFill="1" applyBorder="1" applyAlignment="1">
      <alignment horizontal="center"/>
    </xf>
    <xf numFmtId="165" fontId="0" fillId="2" borderId="9" xfId="1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65" fontId="0" fillId="4" borderId="9" xfId="1" applyNumberFormat="1" applyFont="1" applyFill="1" applyBorder="1" applyAlignment="1">
      <alignment horizontal="center"/>
    </xf>
    <xf numFmtId="165" fontId="0" fillId="3" borderId="9" xfId="1" applyNumberFormat="1" applyFont="1" applyFill="1" applyBorder="1" applyAlignment="1">
      <alignment horizontal="center"/>
    </xf>
    <xf numFmtId="0" fontId="4" fillId="5" borderId="9" xfId="0" applyFont="1" applyFill="1" applyBorder="1"/>
    <xf numFmtId="165" fontId="0" fillId="0" borderId="9" xfId="1" applyNumberFormat="1" applyFont="1" applyBorder="1" applyAlignment="1"/>
    <xf numFmtId="165" fontId="0" fillId="3" borderId="9" xfId="1" applyNumberFormat="1" applyFont="1" applyFill="1" applyBorder="1" applyAlignment="1"/>
    <xf numFmtId="165" fontId="0" fillId="0" borderId="9" xfId="1" applyNumberFormat="1" applyFont="1" applyBorder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Tusental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1009650</xdr:colOff>
      <xdr:row>6</xdr:row>
      <xdr:rowOff>142875</xdr:rowOff>
    </xdr:to>
    <xdr:pic>
      <xdr:nvPicPr>
        <xdr:cNvPr id="1025" name="Picture 1" descr="vfflogga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096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20"/>
  <sheetViews>
    <sheetView tabSelected="1" topLeftCell="A86" workbookViewId="0">
      <selection activeCell="A92" sqref="A92:XFD92"/>
    </sheetView>
  </sheetViews>
  <sheetFormatPr defaultColWidth="9" defaultRowHeight="14.4" x14ac:dyDescent="0.3"/>
  <cols>
    <col min="1" max="1" width="28.109375" customWidth="1"/>
    <col min="5" max="8" width="9" style="2"/>
    <col min="9" max="9" width="12.33203125" style="2" customWidth="1"/>
    <col min="10" max="10" width="9.6640625" hidden="1" customWidth="1"/>
  </cols>
  <sheetData>
    <row r="2" spans="1:14" ht="22.8" x14ac:dyDescent="0.4">
      <c r="B2" s="1" t="s">
        <v>0</v>
      </c>
    </row>
    <row r="3" spans="1:14" ht="15.6" x14ac:dyDescent="0.3">
      <c r="B3" s="3" t="s">
        <v>101</v>
      </c>
    </row>
    <row r="5" spans="1:14" x14ac:dyDescent="0.3">
      <c r="B5" s="4" t="s">
        <v>1</v>
      </c>
      <c r="C5" s="5"/>
      <c r="D5" s="6" t="s">
        <v>2</v>
      </c>
      <c r="E5" s="7"/>
      <c r="F5" s="8"/>
    </row>
    <row r="6" spans="1:14" x14ac:dyDescent="0.3">
      <c r="B6" s="9" t="s">
        <v>3</v>
      </c>
      <c r="D6" s="10" t="s">
        <v>4</v>
      </c>
      <c r="F6" s="11"/>
    </row>
    <row r="7" spans="1:14" x14ac:dyDescent="0.3">
      <c r="B7" s="9" t="s">
        <v>5</v>
      </c>
      <c r="D7" s="10" t="s">
        <v>6</v>
      </c>
      <c r="F7" s="11"/>
    </row>
    <row r="8" spans="1:14" x14ac:dyDescent="0.3">
      <c r="B8" s="9" t="s">
        <v>7</v>
      </c>
      <c r="D8" s="10" t="s">
        <v>8</v>
      </c>
      <c r="F8" s="11"/>
    </row>
    <row r="9" spans="1:14" x14ac:dyDescent="0.3">
      <c r="B9" s="12" t="s">
        <v>9</v>
      </c>
      <c r="C9" s="13"/>
      <c r="D9" s="14" t="s">
        <v>10</v>
      </c>
      <c r="E9" s="15"/>
      <c r="F9" s="16"/>
    </row>
    <row r="11" spans="1:14" x14ac:dyDescent="0.3">
      <c r="A11" s="50" t="s">
        <v>102</v>
      </c>
      <c r="B11" s="50"/>
      <c r="C11" s="50"/>
      <c r="D11" s="50"/>
      <c r="E11" s="50"/>
      <c r="F11" s="50"/>
      <c r="G11" s="50"/>
      <c r="H11" s="50"/>
      <c r="I11" s="50"/>
      <c r="K11" s="51" t="s">
        <v>103</v>
      </c>
      <c r="L11" s="52"/>
      <c r="M11" s="52"/>
      <c r="N11" s="52"/>
    </row>
    <row r="12" spans="1:14" ht="15.75" customHeight="1" x14ac:dyDescent="0.3">
      <c r="A12" s="17" t="s">
        <v>11</v>
      </c>
      <c r="B12" s="17"/>
      <c r="C12" s="17"/>
      <c r="D12" s="17"/>
      <c r="E12" s="18"/>
      <c r="F12" s="18"/>
      <c r="G12" s="18"/>
      <c r="H12" s="18"/>
      <c r="I12" s="18"/>
      <c r="K12" s="52"/>
      <c r="L12" s="52"/>
      <c r="M12" s="52"/>
      <c r="N12" s="52"/>
    </row>
    <row r="14" spans="1:14" x14ac:dyDescent="0.3">
      <c r="A14" s="19" t="s">
        <v>12</v>
      </c>
      <c r="B14" s="41" t="s">
        <v>13</v>
      </c>
      <c r="C14" s="33"/>
      <c r="D14" s="30" t="s">
        <v>14</v>
      </c>
      <c r="E14" s="46"/>
      <c r="F14" s="20" t="s">
        <v>77</v>
      </c>
      <c r="G14" s="19" t="s">
        <v>77</v>
      </c>
      <c r="H14" s="20" t="s">
        <v>15</v>
      </c>
      <c r="I14" s="20" t="s">
        <v>16</v>
      </c>
      <c r="J14" s="2" t="s">
        <v>84</v>
      </c>
      <c r="K14" s="26" t="s">
        <v>13</v>
      </c>
      <c r="L14" s="32"/>
      <c r="M14" s="29" t="s">
        <v>14</v>
      </c>
      <c r="N14" s="35"/>
    </row>
    <row r="15" spans="1:14" x14ac:dyDescent="0.3">
      <c r="A15" s="19"/>
      <c r="B15" s="41" t="s">
        <v>17</v>
      </c>
      <c r="C15" s="33" t="s">
        <v>18</v>
      </c>
      <c r="D15" s="30" t="s">
        <v>17</v>
      </c>
      <c r="E15" s="46" t="s">
        <v>18</v>
      </c>
      <c r="F15" s="20" t="s">
        <v>17</v>
      </c>
      <c r="G15" s="19" t="s">
        <v>18</v>
      </c>
      <c r="H15" s="20">
        <v>2010</v>
      </c>
      <c r="I15" s="20">
        <v>2010</v>
      </c>
      <c r="J15" s="2"/>
      <c r="K15" s="26" t="s">
        <v>17</v>
      </c>
      <c r="L15" s="33" t="s">
        <v>18</v>
      </c>
      <c r="M15" s="30" t="s">
        <v>17</v>
      </c>
      <c r="N15" s="35" t="s">
        <v>18</v>
      </c>
    </row>
    <row r="16" spans="1:14" x14ac:dyDescent="0.3">
      <c r="A16" s="21" t="s">
        <v>19</v>
      </c>
      <c r="B16" s="42">
        <f>392+K16</f>
        <v>392</v>
      </c>
      <c r="C16" s="44">
        <f>7+L16</f>
        <v>7</v>
      </c>
      <c r="D16" s="45">
        <f>94+M16</f>
        <v>94</v>
      </c>
      <c r="E16" s="40">
        <f>1+N16</f>
        <v>1</v>
      </c>
      <c r="F16" s="22">
        <f t="shared" ref="F16:F27" si="0">SUM(B16+D16)</f>
        <v>486</v>
      </c>
      <c r="G16" s="47">
        <f t="shared" ref="G16:G27" si="1">SUM(C16+E16)</f>
        <v>8</v>
      </c>
      <c r="H16" s="23"/>
      <c r="I16" s="23"/>
      <c r="J16" s="2"/>
      <c r="K16" s="27"/>
      <c r="L16" s="34"/>
      <c r="M16" s="31"/>
      <c r="N16" s="36"/>
    </row>
    <row r="17" spans="1:14" x14ac:dyDescent="0.3">
      <c r="A17" s="21" t="s">
        <v>20</v>
      </c>
      <c r="B17" s="42">
        <f>356+K17</f>
        <v>356</v>
      </c>
      <c r="C17" s="44">
        <f>36+L17</f>
        <v>36</v>
      </c>
      <c r="D17" s="45">
        <f>69+M17</f>
        <v>69</v>
      </c>
      <c r="E17" s="40">
        <f>20+N17</f>
        <v>20</v>
      </c>
      <c r="F17" s="22">
        <f t="shared" si="0"/>
        <v>425</v>
      </c>
      <c r="G17" s="47">
        <f t="shared" si="1"/>
        <v>56</v>
      </c>
      <c r="H17" s="23"/>
      <c r="I17" s="23"/>
      <c r="J17" s="2"/>
      <c r="K17" s="28"/>
      <c r="L17" s="34"/>
      <c r="M17" s="31"/>
      <c r="N17" s="36"/>
    </row>
    <row r="18" spans="1:14" x14ac:dyDescent="0.3">
      <c r="A18" s="21" t="s">
        <v>21</v>
      </c>
      <c r="B18" s="42">
        <f>285+K18</f>
        <v>285</v>
      </c>
      <c r="C18" s="44">
        <f>14+L18</f>
        <v>14</v>
      </c>
      <c r="D18" s="45">
        <f>65+M18</f>
        <v>65</v>
      </c>
      <c r="E18" s="40">
        <f>21+N18</f>
        <v>21</v>
      </c>
      <c r="F18" s="22">
        <f t="shared" si="0"/>
        <v>350</v>
      </c>
      <c r="G18" s="47">
        <f t="shared" si="1"/>
        <v>35</v>
      </c>
      <c r="H18" s="23"/>
      <c r="I18" s="23"/>
      <c r="J18" s="2"/>
      <c r="K18" s="28"/>
      <c r="L18" s="34"/>
      <c r="M18" s="31"/>
      <c r="N18" s="36"/>
    </row>
    <row r="19" spans="1:14" x14ac:dyDescent="0.3">
      <c r="A19" s="21" t="s">
        <v>27</v>
      </c>
      <c r="B19" s="42">
        <f>252+K19</f>
        <v>252</v>
      </c>
      <c r="C19" s="44">
        <f>12+L19</f>
        <v>12</v>
      </c>
      <c r="D19" s="45">
        <f>61+M19</f>
        <v>61</v>
      </c>
      <c r="E19" s="40">
        <f>21+N19</f>
        <v>21</v>
      </c>
      <c r="F19" s="22">
        <f t="shared" si="0"/>
        <v>313</v>
      </c>
      <c r="G19" s="47">
        <f t="shared" si="1"/>
        <v>33</v>
      </c>
      <c r="H19" s="23"/>
      <c r="I19" s="23"/>
      <c r="J19" s="2"/>
      <c r="K19" s="28"/>
      <c r="L19" s="34"/>
      <c r="M19" s="31"/>
      <c r="N19" s="36"/>
    </row>
    <row r="20" spans="1:14" x14ac:dyDescent="0.3">
      <c r="A20" s="21" t="s">
        <v>28</v>
      </c>
      <c r="B20" s="42">
        <f>218+K20</f>
        <v>218</v>
      </c>
      <c r="C20" s="44">
        <f>13+L20</f>
        <v>13</v>
      </c>
      <c r="D20" s="45">
        <f>94+M20</f>
        <v>94</v>
      </c>
      <c r="E20" s="40">
        <f>12+N20</f>
        <v>12</v>
      </c>
      <c r="F20" s="22">
        <f t="shared" si="0"/>
        <v>312</v>
      </c>
      <c r="G20" s="47">
        <f t="shared" si="1"/>
        <v>25</v>
      </c>
      <c r="H20" s="23"/>
      <c r="I20" s="23"/>
      <c r="J20" s="2"/>
      <c r="K20" s="28"/>
      <c r="L20" s="34"/>
      <c r="M20" s="31"/>
      <c r="N20" s="36"/>
    </row>
    <row r="21" spans="1:14" x14ac:dyDescent="0.3">
      <c r="A21" s="21" t="s">
        <v>22</v>
      </c>
      <c r="B21" s="42">
        <f>282+K21</f>
        <v>282</v>
      </c>
      <c r="C21" s="44">
        <f>84+L21</f>
        <v>84</v>
      </c>
      <c r="D21" s="45">
        <f>29+M21</f>
        <v>29</v>
      </c>
      <c r="E21" s="40">
        <f>15+N21</f>
        <v>15</v>
      </c>
      <c r="F21" s="22">
        <f t="shared" si="0"/>
        <v>311</v>
      </c>
      <c r="G21" s="47">
        <f t="shared" si="1"/>
        <v>99</v>
      </c>
      <c r="H21" s="23"/>
      <c r="I21" s="23"/>
      <c r="J21" s="2"/>
      <c r="K21" s="28"/>
      <c r="L21" s="34"/>
      <c r="M21" s="31"/>
      <c r="N21" s="36"/>
    </row>
    <row r="22" spans="1:14" x14ac:dyDescent="0.3">
      <c r="A22" s="21" t="s">
        <v>23</v>
      </c>
      <c r="B22" s="42">
        <f>272+K22</f>
        <v>272</v>
      </c>
      <c r="C22" s="44">
        <f>138+L22</f>
        <v>138</v>
      </c>
      <c r="D22" s="45">
        <f>39+M22</f>
        <v>39</v>
      </c>
      <c r="E22" s="40">
        <f>42+N22</f>
        <v>42</v>
      </c>
      <c r="F22" s="22">
        <f t="shared" si="0"/>
        <v>311</v>
      </c>
      <c r="G22" s="47">
        <f t="shared" si="1"/>
        <v>180</v>
      </c>
      <c r="H22" s="23"/>
      <c r="I22" s="23"/>
      <c r="J22" s="2"/>
      <c r="K22" s="28"/>
      <c r="L22" s="34"/>
      <c r="M22" s="31"/>
      <c r="N22" s="36"/>
    </row>
    <row r="23" spans="1:14" x14ac:dyDescent="0.3">
      <c r="A23" s="21" t="s">
        <v>25</v>
      </c>
      <c r="B23" s="42">
        <f>246+K23</f>
        <v>246</v>
      </c>
      <c r="C23" s="44">
        <f>91+L23</f>
        <v>91</v>
      </c>
      <c r="D23" s="45">
        <f>61+M23</f>
        <v>61</v>
      </c>
      <c r="E23" s="40">
        <f>41+N23</f>
        <v>41</v>
      </c>
      <c r="F23" s="22">
        <f t="shared" si="0"/>
        <v>307</v>
      </c>
      <c r="G23" s="47">
        <f t="shared" si="1"/>
        <v>132</v>
      </c>
      <c r="H23" s="23"/>
      <c r="I23" s="23"/>
      <c r="J23" s="2"/>
      <c r="K23" s="28"/>
      <c r="L23" s="34"/>
      <c r="M23" s="31"/>
      <c r="N23" s="36"/>
    </row>
    <row r="24" spans="1:14" x14ac:dyDescent="0.3">
      <c r="A24" s="21" t="s">
        <v>24</v>
      </c>
      <c r="B24" s="42">
        <f>265+K24</f>
        <v>265</v>
      </c>
      <c r="C24" s="44">
        <f>8+L24</f>
        <v>8</v>
      </c>
      <c r="D24" s="45">
        <f>35+M24</f>
        <v>35</v>
      </c>
      <c r="E24" s="40">
        <f>1+N24</f>
        <v>1</v>
      </c>
      <c r="F24" s="22">
        <f t="shared" si="0"/>
        <v>300</v>
      </c>
      <c r="G24" s="47">
        <f t="shared" si="1"/>
        <v>9</v>
      </c>
      <c r="H24" s="23"/>
      <c r="I24" s="23"/>
      <c r="J24" s="2"/>
      <c r="K24" s="28"/>
      <c r="L24" s="34"/>
      <c r="M24" s="31"/>
      <c r="N24" s="36"/>
    </row>
    <row r="25" spans="1:14" x14ac:dyDescent="0.3">
      <c r="A25" s="21" t="s">
        <v>29</v>
      </c>
      <c r="B25" s="42">
        <f>218+K25</f>
        <v>218</v>
      </c>
      <c r="C25" s="44">
        <f>9+L25</f>
        <v>9</v>
      </c>
      <c r="D25" s="45">
        <f>65+M25</f>
        <v>65</v>
      </c>
      <c r="E25" s="40">
        <f>3+N25</f>
        <v>3</v>
      </c>
      <c r="F25" s="22">
        <f t="shared" si="0"/>
        <v>283</v>
      </c>
      <c r="G25" s="47">
        <f t="shared" si="1"/>
        <v>12</v>
      </c>
      <c r="H25" s="23"/>
      <c r="I25" s="23"/>
      <c r="J25" s="2"/>
      <c r="K25" s="28"/>
      <c r="L25" s="34"/>
      <c r="M25" s="31"/>
      <c r="N25" s="36"/>
    </row>
    <row r="26" spans="1:14" x14ac:dyDescent="0.3">
      <c r="A26" s="21" t="s">
        <v>31</v>
      </c>
      <c r="B26" s="42">
        <f>206+K26</f>
        <v>206</v>
      </c>
      <c r="C26" s="44">
        <f>13+L26</f>
        <v>13</v>
      </c>
      <c r="D26" s="45">
        <f>77+M26</f>
        <v>77</v>
      </c>
      <c r="E26" s="40">
        <f>26+N26</f>
        <v>26</v>
      </c>
      <c r="F26" s="22">
        <f t="shared" si="0"/>
        <v>283</v>
      </c>
      <c r="G26" s="47">
        <f t="shared" si="1"/>
        <v>39</v>
      </c>
      <c r="H26" s="23"/>
      <c r="I26" s="23"/>
      <c r="J26" s="2"/>
      <c r="K26" s="28"/>
      <c r="L26" s="34"/>
      <c r="M26" s="31"/>
      <c r="N26" s="36"/>
    </row>
    <row r="27" spans="1:14" x14ac:dyDescent="0.3">
      <c r="A27" s="21" t="s">
        <v>33</v>
      </c>
      <c r="B27" s="42">
        <f>191+K27</f>
        <v>191</v>
      </c>
      <c r="C27" s="44">
        <f>34+L27</f>
        <v>34</v>
      </c>
      <c r="D27" s="45">
        <f>86+M27</f>
        <v>86</v>
      </c>
      <c r="E27" s="40">
        <f>23+N27</f>
        <v>23</v>
      </c>
      <c r="F27" s="22">
        <f t="shared" si="0"/>
        <v>277</v>
      </c>
      <c r="G27" s="47">
        <f t="shared" si="1"/>
        <v>57</v>
      </c>
      <c r="H27" s="23"/>
      <c r="I27" s="23"/>
      <c r="J27" s="2"/>
      <c r="K27" s="28"/>
      <c r="L27" s="34"/>
      <c r="M27" s="31"/>
      <c r="N27" s="36"/>
    </row>
    <row r="28" spans="1:14" x14ac:dyDescent="0.3">
      <c r="A28" s="21" t="s">
        <v>34</v>
      </c>
      <c r="B28" s="42">
        <v>225</v>
      </c>
      <c r="C28" s="44">
        <f>169+L28</f>
        <v>169</v>
      </c>
      <c r="D28" s="45">
        <f>42+M28</f>
        <v>42</v>
      </c>
      <c r="E28" s="40">
        <f>68+N28</f>
        <v>68</v>
      </c>
      <c r="F28" s="22">
        <v>267</v>
      </c>
      <c r="G28" s="47">
        <f t="shared" ref="G28:G69" si="2">SUM(C28+E28)</f>
        <v>237</v>
      </c>
      <c r="H28" s="23"/>
      <c r="I28" s="23"/>
      <c r="J28" s="2"/>
      <c r="K28" s="28"/>
      <c r="L28" s="34"/>
      <c r="M28" s="31"/>
      <c r="N28" s="36"/>
    </row>
    <row r="29" spans="1:14" x14ac:dyDescent="0.3">
      <c r="A29" s="21" t="s">
        <v>26</v>
      </c>
      <c r="B29" s="42">
        <f>237+K29</f>
        <v>237</v>
      </c>
      <c r="C29" s="44">
        <f>74+L29</f>
        <v>74</v>
      </c>
      <c r="D29" s="45">
        <f>19+M29</f>
        <v>19</v>
      </c>
      <c r="E29" s="40">
        <f>7+N29</f>
        <v>7</v>
      </c>
      <c r="F29" s="22">
        <f t="shared" ref="F29:F69" si="3">SUM(B29+D29)</f>
        <v>256</v>
      </c>
      <c r="G29" s="47">
        <f t="shared" si="2"/>
        <v>81</v>
      </c>
      <c r="H29" s="23"/>
      <c r="I29" s="23"/>
      <c r="J29" s="2"/>
      <c r="K29" s="28"/>
      <c r="L29" s="34"/>
      <c r="M29" s="31"/>
      <c r="N29" s="36"/>
    </row>
    <row r="30" spans="1:14" x14ac:dyDescent="0.3">
      <c r="A30" s="21" t="s">
        <v>30</v>
      </c>
      <c r="B30" s="42">
        <f>228+K30</f>
        <v>228</v>
      </c>
      <c r="C30" s="44">
        <f>156+L30</f>
        <v>156</v>
      </c>
      <c r="D30" s="45">
        <f>19+M30</f>
        <v>19</v>
      </c>
      <c r="E30" s="40">
        <f>10+N30</f>
        <v>10</v>
      </c>
      <c r="F30" s="22">
        <f t="shared" si="3"/>
        <v>247</v>
      </c>
      <c r="G30" s="47">
        <f t="shared" si="2"/>
        <v>166</v>
      </c>
      <c r="H30" s="23"/>
      <c r="I30" s="23"/>
      <c r="J30" s="2"/>
      <c r="K30" s="28"/>
      <c r="L30" s="34"/>
      <c r="M30" s="31"/>
      <c r="N30" s="36"/>
    </row>
    <row r="31" spans="1:14" x14ac:dyDescent="0.3">
      <c r="A31" s="21" t="s">
        <v>36</v>
      </c>
      <c r="B31" s="42">
        <f>173+K31</f>
        <v>173</v>
      </c>
      <c r="C31" s="44">
        <f>23+L31</f>
        <v>23</v>
      </c>
      <c r="D31" s="45">
        <f>70+M31</f>
        <v>70</v>
      </c>
      <c r="E31" s="40">
        <f>29+N31</f>
        <v>29</v>
      </c>
      <c r="F31" s="22">
        <f t="shared" si="3"/>
        <v>243</v>
      </c>
      <c r="G31" s="47">
        <f t="shared" si="2"/>
        <v>52</v>
      </c>
      <c r="H31" s="23"/>
      <c r="I31" s="23"/>
      <c r="J31" s="2"/>
      <c r="K31" s="28"/>
      <c r="L31" s="34"/>
      <c r="M31" s="31"/>
      <c r="N31" s="36"/>
    </row>
    <row r="32" spans="1:14" x14ac:dyDescent="0.3">
      <c r="A32" s="21" t="s">
        <v>32</v>
      </c>
      <c r="B32" s="42">
        <f>192+K32</f>
        <v>192</v>
      </c>
      <c r="C32" s="44">
        <f>9+L32</f>
        <v>9</v>
      </c>
      <c r="D32" s="45">
        <f>40+M32</f>
        <v>40</v>
      </c>
      <c r="E32" s="40">
        <f>2+N32</f>
        <v>2</v>
      </c>
      <c r="F32" s="22">
        <f t="shared" si="3"/>
        <v>232</v>
      </c>
      <c r="G32" s="47">
        <f t="shared" si="2"/>
        <v>11</v>
      </c>
      <c r="H32" s="23"/>
      <c r="I32" s="23"/>
      <c r="J32" s="2"/>
      <c r="K32" s="28"/>
      <c r="L32" s="34"/>
      <c r="M32" s="31"/>
      <c r="N32" s="36"/>
    </row>
    <row r="33" spans="1:14" x14ac:dyDescent="0.3">
      <c r="A33" s="21" t="s">
        <v>38</v>
      </c>
      <c r="B33" s="42">
        <f>199+K33</f>
        <v>199</v>
      </c>
      <c r="C33" s="44">
        <f>90+L33</f>
        <v>90</v>
      </c>
      <c r="D33" s="45">
        <f>24+M33</f>
        <v>24</v>
      </c>
      <c r="E33" s="40">
        <f>25+N33</f>
        <v>25</v>
      </c>
      <c r="F33" s="22">
        <f t="shared" si="3"/>
        <v>223</v>
      </c>
      <c r="G33" s="47">
        <f t="shared" si="2"/>
        <v>115</v>
      </c>
      <c r="H33" s="23"/>
      <c r="I33" s="23"/>
      <c r="J33" s="2"/>
      <c r="K33" s="28"/>
      <c r="L33" s="34"/>
      <c r="M33" s="31"/>
      <c r="N33" s="36"/>
    </row>
    <row r="34" spans="1:14" x14ac:dyDescent="0.3">
      <c r="A34" s="21" t="s">
        <v>37</v>
      </c>
      <c r="B34" s="42">
        <f>172+K34</f>
        <v>172</v>
      </c>
      <c r="C34" s="44">
        <f>97+L34</f>
        <v>97</v>
      </c>
      <c r="D34" s="45">
        <f>41+M34</f>
        <v>41</v>
      </c>
      <c r="E34" s="40">
        <f>36+N34</f>
        <v>36</v>
      </c>
      <c r="F34" s="22">
        <f t="shared" si="3"/>
        <v>213</v>
      </c>
      <c r="G34" s="47">
        <f t="shared" si="2"/>
        <v>133</v>
      </c>
      <c r="H34" s="23"/>
      <c r="I34" s="23"/>
      <c r="J34" s="2"/>
      <c r="K34" s="28"/>
      <c r="L34" s="34"/>
      <c r="M34" s="31"/>
      <c r="N34" s="36"/>
    </row>
    <row r="35" spans="1:14" x14ac:dyDescent="0.3">
      <c r="A35" s="21" t="s">
        <v>67</v>
      </c>
      <c r="B35" s="42">
        <f>64+K35</f>
        <v>64</v>
      </c>
      <c r="C35" s="44">
        <f>2+L35</f>
        <v>2</v>
      </c>
      <c r="D35" s="45">
        <f>137+M35</f>
        <v>137</v>
      </c>
      <c r="E35" s="40">
        <f>34+N35</f>
        <v>34</v>
      </c>
      <c r="F35" s="22">
        <f t="shared" si="3"/>
        <v>201</v>
      </c>
      <c r="G35" s="47">
        <f t="shared" si="2"/>
        <v>36</v>
      </c>
      <c r="H35" s="23"/>
      <c r="I35" s="23"/>
      <c r="J35" s="2"/>
      <c r="K35" s="28"/>
      <c r="L35" s="34"/>
      <c r="M35" s="31"/>
      <c r="N35" s="36"/>
    </row>
    <row r="36" spans="1:14" x14ac:dyDescent="0.3">
      <c r="A36" s="21" t="s">
        <v>35</v>
      </c>
      <c r="B36" s="42">
        <f>175+K36</f>
        <v>175</v>
      </c>
      <c r="C36" s="44">
        <f>21+L36</f>
        <v>21</v>
      </c>
      <c r="D36" s="45">
        <f>24+M36</f>
        <v>24</v>
      </c>
      <c r="E36" s="40">
        <f>10+N36</f>
        <v>10</v>
      </c>
      <c r="F36" s="22">
        <f t="shared" si="3"/>
        <v>199</v>
      </c>
      <c r="G36" s="47">
        <f t="shared" si="2"/>
        <v>31</v>
      </c>
      <c r="H36" s="23"/>
      <c r="I36" s="23"/>
      <c r="J36" s="2"/>
      <c r="K36" s="28"/>
      <c r="L36" s="34"/>
      <c r="M36" s="31"/>
      <c r="N36" s="36"/>
    </row>
    <row r="37" spans="1:14" x14ac:dyDescent="0.3">
      <c r="A37" s="21" t="s">
        <v>39</v>
      </c>
      <c r="B37" s="42">
        <f>160+K37</f>
        <v>160</v>
      </c>
      <c r="C37" s="44">
        <f>3+L37</f>
        <v>3</v>
      </c>
      <c r="D37" s="45">
        <f>36+M37</f>
        <v>36</v>
      </c>
      <c r="E37" s="40">
        <f>7+N37</f>
        <v>7</v>
      </c>
      <c r="F37" s="22">
        <f t="shared" si="3"/>
        <v>196</v>
      </c>
      <c r="G37" s="47">
        <f t="shared" si="2"/>
        <v>10</v>
      </c>
      <c r="H37" s="23"/>
      <c r="I37" s="23"/>
      <c r="J37" s="2"/>
      <c r="K37" s="28"/>
      <c r="L37" s="34"/>
      <c r="M37" s="31"/>
      <c r="N37" s="36"/>
    </row>
    <row r="38" spans="1:14" x14ac:dyDescent="0.3">
      <c r="A38" s="21" t="s">
        <v>49</v>
      </c>
      <c r="B38" s="42">
        <f>112+K38</f>
        <v>112</v>
      </c>
      <c r="C38" s="44">
        <f>1+L38</f>
        <v>1</v>
      </c>
      <c r="D38" s="45">
        <f>77+M38</f>
        <v>77</v>
      </c>
      <c r="E38" s="40">
        <f>2+N38</f>
        <v>2</v>
      </c>
      <c r="F38" s="22">
        <f t="shared" si="3"/>
        <v>189</v>
      </c>
      <c r="G38" s="47">
        <f t="shared" si="2"/>
        <v>3</v>
      </c>
      <c r="H38" s="23"/>
      <c r="I38" s="23"/>
      <c r="J38" s="2"/>
      <c r="K38" s="28"/>
      <c r="L38" s="34"/>
      <c r="M38" s="31"/>
      <c r="N38" s="36"/>
    </row>
    <row r="39" spans="1:14" x14ac:dyDescent="0.3">
      <c r="A39" s="21" t="s">
        <v>52</v>
      </c>
      <c r="B39" s="42">
        <f>109+K39</f>
        <v>109</v>
      </c>
      <c r="C39" s="44">
        <f>3+L39</f>
        <v>3</v>
      </c>
      <c r="D39" s="45">
        <f>77+M39</f>
        <v>77</v>
      </c>
      <c r="E39" s="40">
        <f>12+N39</f>
        <v>12</v>
      </c>
      <c r="F39" s="22">
        <f t="shared" si="3"/>
        <v>186</v>
      </c>
      <c r="G39" s="47">
        <f t="shared" si="2"/>
        <v>15</v>
      </c>
      <c r="H39" s="23"/>
      <c r="I39" s="23"/>
      <c r="J39" s="2"/>
      <c r="K39" s="28"/>
      <c r="L39" s="34"/>
      <c r="M39" s="31"/>
      <c r="N39" s="36"/>
    </row>
    <row r="40" spans="1:14" x14ac:dyDescent="0.3">
      <c r="A40" s="21" t="s">
        <v>40</v>
      </c>
      <c r="B40" s="42">
        <f>159+K40</f>
        <v>159</v>
      </c>
      <c r="C40" s="44">
        <f>4+L40</f>
        <v>4</v>
      </c>
      <c r="D40" s="45">
        <f>26+M40</f>
        <v>26</v>
      </c>
      <c r="E40" s="40">
        <f>1+N40</f>
        <v>1</v>
      </c>
      <c r="F40" s="22">
        <f t="shared" si="3"/>
        <v>185</v>
      </c>
      <c r="G40" s="47">
        <f t="shared" si="2"/>
        <v>5</v>
      </c>
      <c r="H40" s="23"/>
      <c r="I40" s="23"/>
      <c r="J40" s="2"/>
      <c r="K40" s="28"/>
      <c r="L40" s="34"/>
      <c r="M40" s="31"/>
      <c r="N40" s="36"/>
    </row>
    <row r="41" spans="1:14" x14ac:dyDescent="0.3">
      <c r="A41" s="21" t="s">
        <v>41</v>
      </c>
      <c r="B41" s="42">
        <f>147+K41</f>
        <v>147</v>
      </c>
      <c r="C41" s="44">
        <f>24+L41</f>
        <v>24</v>
      </c>
      <c r="D41" s="45">
        <f>17+M41</f>
        <v>17</v>
      </c>
      <c r="E41" s="40">
        <f>5+N41</f>
        <v>5</v>
      </c>
      <c r="F41" s="22">
        <f t="shared" si="3"/>
        <v>164</v>
      </c>
      <c r="G41" s="47">
        <f t="shared" si="2"/>
        <v>29</v>
      </c>
      <c r="H41" s="23"/>
      <c r="I41" s="23"/>
      <c r="J41" s="2"/>
      <c r="K41" s="28"/>
      <c r="L41" s="34"/>
      <c r="M41" s="31"/>
      <c r="N41" s="36"/>
    </row>
    <row r="42" spans="1:14" x14ac:dyDescent="0.3">
      <c r="A42" s="21" t="s">
        <v>43</v>
      </c>
      <c r="B42" s="42">
        <f>145+K42</f>
        <v>145</v>
      </c>
      <c r="C42" s="44">
        <f>66+L42</f>
        <v>66</v>
      </c>
      <c r="D42" s="45">
        <f>14+M42</f>
        <v>14</v>
      </c>
      <c r="E42" s="40">
        <f>7+N42</f>
        <v>7</v>
      </c>
      <c r="F42" s="22">
        <f t="shared" si="3"/>
        <v>159</v>
      </c>
      <c r="G42" s="47">
        <f t="shared" si="2"/>
        <v>73</v>
      </c>
      <c r="H42" s="23"/>
      <c r="I42" s="23"/>
      <c r="J42" s="2"/>
      <c r="K42" s="28"/>
      <c r="L42" s="34"/>
      <c r="M42" s="31"/>
      <c r="N42" s="36"/>
    </row>
    <row r="43" spans="1:14" x14ac:dyDescent="0.3">
      <c r="A43" s="21" t="s">
        <v>70</v>
      </c>
      <c r="B43" s="42">
        <f>47+K43</f>
        <v>47</v>
      </c>
      <c r="C43" s="44">
        <f>8+L43</f>
        <v>8</v>
      </c>
      <c r="D43" s="45">
        <f>106+M43</f>
        <v>106</v>
      </c>
      <c r="E43" s="40">
        <f>33+N43</f>
        <v>33</v>
      </c>
      <c r="F43" s="22">
        <f t="shared" si="3"/>
        <v>153</v>
      </c>
      <c r="G43" s="47">
        <f t="shared" si="2"/>
        <v>41</v>
      </c>
      <c r="H43" s="23"/>
      <c r="I43" s="23"/>
      <c r="J43" s="2"/>
      <c r="K43" s="28"/>
      <c r="L43" s="34"/>
      <c r="M43" s="31"/>
      <c r="N43" s="36"/>
    </row>
    <row r="44" spans="1:14" x14ac:dyDescent="0.3">
      <c r="A44" s="21" t="s">
        <v>72</v>
      </c>
      <c r="B44" s="42">
        <f>37+K44</f>
        <v>37</v>
      </c>
      <c r="C44" s="44">
        <f>0+L44</f>
        <v>0</v>
      </c>
      <c r="D44" s="45">
        <f>111+M44</f>
        <v>111</v>
      </c>
      <c r="E44" s="40">
        <f>5+N44</f>
        <v>5</v>
      </c>
      <c r="F44" s="22">
        <f t="shared" si="3"/>
        <v>148</v>
      </c>
      <c r="G44" s="47">
        <f t="shared" si="2"/>
        <v>5</v>
      </c>
      <c r="H44" s="23"/>
      <c r="I44" s="23"/>
      <c r="J44" s="2"/>
      <c r="K44" s="28"/>
      <c r="L44" s="34"/>
      <c r="M44" s="31"/>
      <c r="N44" s="36"/>
    </row>
    <row r="45" spans="1:14" x14ac:dyDescent="0.3">
      <c r="A45" s="21" t="s">
        <v>42</v>
      </c>
      <c r="B45" s="42">
        <v>147</v>
      </c>
      <c r="C45" s="44">
        <f>44+L45</f>
        <v>44</v>
      </c>
      <c r="D45" s="45">
        <f>0+M45</f>
        <v>0</v>
      </c>
      <c r="E45" s="40">
        <f>0+N45</f>
        <v>0</v>
      </c>
      <c r="F45" s="22">
        <f t="shared" si="3"/>
        <v>147</v>
      </c>
      <c r="G45" s="47">
        <f t="shared" si="2"/>
        <v>44</v>
      </c>
      <c r="H45" s="23"/>
      <c r="I45" s="23"/>
      <c r="J45" s="2"/>
      <c r="K45" s="28"/>
      <c r="L45" s="34"/>
      <c r="M45" s="31"/>
      <c r="N45" s="36"/>
    </row>
    <row r="46" spans="1:14" x14ac:dyDescent="0.3">
      <c r="A46" s="21" t="s">
        <v>64</v>
      </c>
      <c r="B46" s="42">
        <f>91+K46</f>
        <v>91</v>
      </c>
      <c r="C46" s="44">
        <f>0+L46</f>
        <v>0</v>
      </c>
      <c r="D46" s="45">
        <f>56+M46</f>
        <v>56</v>
      </c>
      <c r="E46" s="40">
        <f>13+N46</f>
        <v>13</v>
      </c>
      <c r="F46" s="22">
        <f t="shared" si="3"/>
        <v>147</v>
      </c>
      <c r="G46" s="47">
        <f t="shared" si="2"/>
        <v>13</v>
      </c>
      <c r="H46" s="23"/>
      <c r="I46" s="23"/>
      <c r="J46" s="2"/>
      <c r="K46" s="28"/>
      <c r="L46" s="34"/>
      <c r="M46" s="31"/>
      <c r="N46" s="36"/>
    </row>
    <row r="47" spans="1:14" x14ac:dyDescent="0.3">
      <c r="A47" s="21" t="s">
        <v>44</v>
      </c>
      <c r="B47" s="42">
        <f>144+K47</f>
        <v>144</v>
      </c>
      <c r="C47" s="44">
        <f>11+L47</f>
        <v>11</v>
      </c>
      <c r="D47" s="45">
        <f>0+M47</f>
        <v>0</v>
      </c>
      <c r="E47" s="40">
        <f>0+N47</f>
        <v>0</v>
      </c>
      <c r="F47" s="22">
        <f t="shared" si="3"/>
        <v>144</v>
      </c>
      <c r="G47" s="47">
        <f t="shared" si="2"/>
        <v>11</v>
      </c>
      <c r="H47" s="23"/>
      <c r="I47" s="23"/>
      <c r="J47" s="2"/>
      <c r="K47" s="28"/>
      <c r="L47" s="34"/>
      <c r="M47" s="31"/>
      <c r="N47" s="36"/>
    </row>
    <row r="48" spans="1:14" x14ac:dyDescent="0.3">
      <c r="A48" s="21" t="s">
        <v>45</v>
      </c>
      <c r="B48" s="42">
        <f>139+K48</f>
        <v>139</v>
      </c>
      <c r="C48" s="44">
        <f>0+L48</f>
        <v>0</v>
      </c>
      <c r="D48" s="45">
        <f>0+M48</f>
        <v>0</v>
      </c>
      <c r="E48" s="40">
        <f>0+N48</f>
        <v>0</v>
      </c>
      <c r="F48" s="22">
        <f t="shared" si="3"/>
        <v>139</v>
      </c>
      <c r="G48" s="47">
        <f t="shared" si="2"/>
        <v>0</v>
      </c>
      <c r="H48" s="23"/>
      <c r="I48" s="23"/>
      <c r="J48" s="2"/>
      <c r="K48" s="28"/>
      <c r="L48" s="34"/>
      <c r="M48" s="31"/>
      <c r="N48" s="36"/>
    </row>
    <row r="49" spans="1:14" x14ac:dyDescent="0.3">
      <c r="A49" s="21" t="s">
        <v>50</v>
      </c>
      <c r="B49" s="42">
        <f>112+K49</f>
        <v>112</v>
      </c>
      <c r="C49" s="44">
        <f>42+L49</f>
        <v>42</v>
      </c>
      <c r="D49" s="45">
        <f>25+M49</f>
        <v>25</v>
      </c>
      <c r="E49" s="40">
        <f>20+N49</f>
        <v>20</v>
      </c>
      <c r="F49" s="22">
        <f t="shared" si="3"/>
        <v>137</v>
      </c>
      <c r="G49" s="47">
        <f t="shared" si="2"/>
        <v>62</v>
      </c>
      <c r="H49" s="23"/>
      <c r="I49" s="23"/>
      <c r="J49" s="2"/>
      <c r="K49" s="28"/>
      <c r="L49" s="34"/>
      <c r="M49" s="31"/>
      <c r="N49" s="36"/>
    </row>
    <row r="50" spans="1:14" x14ac:dyDescent="0.3">
      <c r="A50" s="21" t="s">
        <v>48</v>
      </c>
      <c r="B50" s="42">
        <f>115+K50</f>
        <v>115</v>
      </c>
      <c r="C50" s="44">
        <f>1+L50</f>
        <v>1</v>
      </c>
      <c r="D50" s="45">
        <f>19+M50</f>
        <v>19</v>
      </c>
      <c r="E50" s="40">
        <f>0+N50</f>
        <v>0</v>
      </c>
      <c r="F50" s="22">
        <f t="shared" si="3"/>
        <v>134</v>
      </c>
      <c r="G50" s="47">
        <f t="shared" si="2"/>
        <v>1</v>
      </c>
      <c r="H50" s="23"/>
      <c r="I50" s="23"/>
      <c r="J50" s="2"/>
      <c r="K50" s="28"/>
      <c r="L50" s="34"/>
      <c r="M50" s="31"/>
      <c r="N50" s="36"/>
    </row>
    <row r="51" spans="1:14" x14ac:dyDescent="0.3">
      <c r="A51" s="21" t="s">
        <v>53</v>
      </c>
      <c r="B51" s="42">
        <f>106+K51</f>
        <v>106</v>
      </c>
      <c r="C51" s="44">
        <f>12+L51</f>
        <v>12</v>
      </c>
      <c r="D51" s="45">
        <f>26+M51</f>
        <v>26</v>
      </c>
      <c r="E51" s="40">
        <f>3+N51</f>
        <v>3</v>
      </c>
      <c r="F51" s="22">
        <f t="shared" si="3"/>
        <v>132</v>
      </c>
      <c r="G51" s="47">
        <f t="shared" si="2"/>
        <v>15</v>
      </c>
      <c r="H51" s="23"/>
      <c r="I51" s="23"/>
      <c r="J51" s="2"/>
      <c r="K51" s="28"/>
      <c r="L51" s="34"/>
      <c r="M51" s="31"/>
      <c r="N51" s="36"/>
    </row>
    <row r="52" spans="1:14" x14ac:dyDescent="0.3">
      <c r="A52" s="21" t="s">
        <v>47</v>
      </c>
      <c r="B52" s="42">
        <f>117+K52</f>
        <v>117</v>
      </c>
      <c r="C52" s="44">
        <f>47+L52</f>
        <v>47</v>
      </c>
      <c r="D52" s="45">
        <f>12+M52</f>
        <v>12</v>
      </c>
      <c r="E52" s="40">
        <f>6+N52</f>
        <v>6</v>
      </c>
      <c r="F52" s="22">
        <f t="shared" si="3"/>
        <v>129</v>
      </c>
      <c r="G52" s="47">
        <f t="shared" si="2"/>
        <v>53</v>
      </c>
      <c r="H52" s="23"/>
      <c r="I52" s="23"/>
      <c r="J52" s="2"/>
      <c r="K52" s="28"/>
      <c r="L52" s="34"/>
      <c r="M52" s="31"/>
      <c r="N52" s="36"/>
    </row>
    <row r="53" spans="1:14" x14ac:dyDescent="0.3">
      <c r="A53" s="21" t="s">
        <v>54</v>
      </c>
      <c r="B53" s="42">
        <f>101+K53</f>
        <v>101</v>
      </c>
      <c r="C53" s="44">
        <f>5+L53</f>
        <v>5</v>
      </c>
      <c r="D53" s="45">
        <f>28+M53</f>
        <v>28</v>
      </c>
      <c r="E53" s="40">
        <f>2+N53</f>
        <v>2</v>
      </c>
      <c r="F53" s="22">
        <f t="shared" si="3"/>
        <v>129</v>
      </c>
      <c r="G53" s="47">
        <f t="shared" si="2"/>
        <v>7</v>
      </c>
      <c r="H53" s="23"/>
      <c r="I53" s="23"/>
      <c r="J53" s="2"/>
      <c r="K53" s="28"/>
      <c r="L53" s="34"/>
      <c r="M53" s="31"/>
      <c r="N53" s="36"/>
    </row>
    <row r="54" spans="1:14" x14ac:dyDescent="0.3">
      <c r="A54" s="21" t="s">
        <v>60</v>
      </c>
      <c r="B54" s="42">
        <f>94+K54</f>
        <v>94</v>
      </c>
      <c r="C54" s="44">
        <f>1+L54</f>
        <v>1</v>
      </c>
      <c r="D54" s="45">
        <f>32+M54</f>
        <v>32</v>
      </c>
      <c r="E54" s="40">
        <f>5+N54</f>
        <v>5</v>
      </c>
      <c r="F54" s="22">
        <f t="shared" si="3"/>
        <v>126</v>
      </c>
      <c r="G54" s="47">
        <f t="shared" si="2"/>
        <v>6</v>
      </c>
      <c r="H54" s="23"/>
      <c r="I54" s="23"/>
      <c r="J54" s="2"/>
      <c r="K54" s="28"/>
      <c r="L54" s="34"/>
      <c r="M54" s="31"/>
      <c r="N54" s="36"/>
    </row>
    <row r="55" spans="1:14" x14ac:dyDescent="0.3">
      <c r="A55" s="21" t="s">
        <v>46</v>
      </c>
      <c r="B55" s="42">
        <f>125+K55</f>
        <v>125</v>
      </c>
      <c r="C55" s="44">
        <f>4+L55</f>
        <v>4</v>
      </c>
      <c r="D55" s="45">
        <f>0+M55</f>
        <v>0</v>
      </c>
      <c r="E55" s="40">
        <f>0+N55</f>
        <v>0</v>
      </c>
      <c r="F55" s="22">
        <f t="shared" si="3"/>
        <v>125</v>
      </c>
      <c r="G55" s="47">
        <f t="shared" si="2"/>
        <v>4</v>
      </c>
      <c r="H55" s="23"/>
      <c r="I55" s="23"/>
      <c r="J55" s="2"/>
      <c r="K55" s="28"/>
      <c r="L55" s="34"/>
      <c r="M55" s="31"/>
      <c r="N55" s="36"/>
    </row>
    <row r="56" spans="1:14" x14ac:dyDescent="0.3">
      <c r="A56" s="21" t="s">
        <v>59</v>
      </c>
      <c r="B56" s="42">
        <f>94+K56</f>
        <v>94</v>
      </c>
      <c r="C56" s="44">
        <f>3+L56</f>
        <v>3</v>
      </c>
      <c r="D56" s="45">
        <f>26+M56</f>
        <v>26</v>
      </c>
      <c r="E56" s="40">
        <f>6+N56</f>
        <v>6</v>
      </c>
      <c r="F56" s="22">
        <f t="shared" si="3"/>
        <v>120</v>
      </c>
      <c r="G56" s="47">
        <f t="shared" si="2"/>
        <v>9</v>
      </c>
      <c r="H56" s="23"/>
      <c r="I56" s="23"/>
      <c r="J56" s="2"/>
      <c r="K56" s="28"/>
      <c r="L56" s="34"/>
      <c r="M56" s="31"/>
      <c r="N56" s="36"/>
    </row>
    <row r="57" spans="1:14" x14ac:dyDescent="0.3">
      <c r="A57" s="21" t="s">
        <v>51</v>
      </c>
      <c r="B57" s="42">
        <f>112+K57</f>
        <v>112</v>
      </c>
      <c r="C57" s="44">
        <f>40+L57</f>
        <v>40</v>
      </c>
      <c r="D57" s="45">
        <f>6+M57</f>
        <v>6</v>
      </c>
      <c r="E57" s="40">
        <f>2+N57</f>
        <v>2</v>
      </c>
      <c r="F57" s="22">
        <f t="shared" si="3"/>
        <v>118</v>
      </c>
      <c r="G57" s="47">
        <f t="shared" si="2"/>
        <v>42</v>
      </c>
      <c r="H57" s="23"/>
      <c r="I57" s="23"/>
      <c r="J57" s="2"/>
      <c r="K57" s="28"/>
      <c r="L57" s="34"/>
      <c r="M57" s="31"/>
      <c r="N57" s="36"/>
    </row>
    <row r="58" spans="1:14" x14ac:dyDescent="0.3">
      <c r="A58" s="21" t="s">
        <v>57</v>
      </c>
      <c r="B58" s="42">
        <f>97+K58</f>
        <v>97</v>
      </c>
      <c r="C58" s="44">
        <f>24+L58</f>
        <v>24</v>
      </c>
      <c r="D58" s="45">
        <f>19+M58</f>
        <v>19</v>
      </c>
      <c r="E58" s="40">
        <f>2+N58</f>
        <v>2</v>
      </c>
      <c r="F58" s="22">
        <f t="shared" si="3"/>
        <v>116</v>
      </c>
      <c r="G58" s="47">
        <f t="shared" si="2"/>
        <v>26</v>
      </c>
      <c r="H58" s="23"/>
      <c r="I58" s="23"/>
      <c r="J58" s="2"/>
      <c r="K58" s="28"/>
      <c r="L58" s="34"/>
      <c r="M58" s="31"/>
      <c r="N58" s="36"/>
    </row>
    <row r="59" spans="1:14" x14ac:dyDescent="0.3">
      <c r="A59" s="21" t="s">
        <v>61</v>
      </c>
      <c r="B59" s="42">
        <f>83+K59</f>
        <v>83</v>
      </c>
      <c r="C59" s="44">
        <f>7+L59</f>
        <v>7</v>
      </c>
      <c r="D59" s="45">
        <f>29+M59</f>
        <v>29</v>
      </c>
      <c r="E59" s="40">
        <f>7+N59</f>
        <v>7</v>
      </c>
      <c r="F59" s="22">
        <f t="shared" si="3"/>
        <v>112</v>
      </c>
      <c r="G59" s="47">
        <f t="shared" si="2"/>
        <v>14</v>
      </c>
      <c r="H59" s="23"/>
      <c r="I59" s="23"/>
      <c r="J59" s="2"/>
      <c r="K59" s="28"/>
      <c r="L59" s="34"/>
      <c r="M59" s="31"/>
      <c r="N59" s="36"/>
    </row>
    <row r="60" spans="1:14" x14ac:dyDescent="0.3">
      <c r="A60" s="21" t="s">
        <v>62</v>
      </c>
      <c r="B60" s="42">
        <f>76+K60</f>
        <v>76</v>
      </c>
      <c r="C60" s="44">
        <f>0+L60</f>
        <v>0</v>
      </c>
      <c r="D60" s="45">
        <f>34+M60</f>
        <v>34</v>
      </c>
      <c r="E60" s="40">
        <f>0+N60</f>
        <v>0</v>
      </c>
      <c r="F60" s="22">
        <f t="shared" si="3"/>
        <v>110</v>
      </c>
      <c r="G60" s="47">
        <f t="shared" si="2"/>
        <v>0</v>
      </c>
      <c r="H60" s="23"/>
      <c r="I60" s="23"/>
      <c r="J60" s="2"/>
      <c r="K60" s="28"/>
      <c r="L60" s="34"/>
      <c r="M60" s="31"/>
      <c r="N60" s="36"/>
    </row>
    <row r="61" spans="1:14" x14ac:dyDescent="0.3">
      <c r="A61" s="21" t="s">
        <v>56</v>
      </c>
      <c r="B61" s="42">
        <f>99+K61</f>
        <v>99</v>
      </c>
      <c r="C61" s="44">
        <f>25+L61</f>
        <v>25</v>
      </c>
      <c r="D61" s="45">
        <f>9+M61</f>
        <v>9</v>
      </c>
      <c r="E61" s="40">
        <f>6+N61</f>
        <v>6</v>
      </c>
      <c r="F61" s="22">
        <f t="shared" si="3"/>
        <v>108</v>
      </c>
      <c r="G61" s="47">
        <f t="shared" si="2"/>
        <v>31</v>
      </c>
      <c r="H61" s="23"/>
      <c r="I61" s="23"/>
      <c r="J61" s="2"/>
      <c r="K61" s="28"/>
      <c r="L61" s="34"/>
      <c r="M61" s="31"/>
      <c r="N61" s="36"/>
    </row>
    <row r="62" spans="1:14" x14ac:dyDescent="0.3">
      <c r="A62" s="21" t="s">
        <v>73</v>
      </c>
      <c r="B62" s="42">
        <f>34+K62</f>
        <v>34</v>
      </c>
      <c r="C62" s="44">
        <f>0+L62</f>
        <v>0</v>
      </c>
      <c r="D62" s="45">
        <f>74+M62</f>
        <v>74</v>
      </c>
      <c r="E62" s="40">
        <f>3+N62</f>
        <v>3</v>
      </c>
      <c r="F62" s="22">
        <f t="shared" si="3"/>
        <v>108</v>
      </c>
      <c r="G62" s="47">
        <f t="shared" si="2"/>
        <v>3</v>
      </c>
      <c r="H62" s="23"/>
      <c r="I62" s="23"/>
      <c r="J62" s="2"/>
      <c r="K62" s="28"/>
      <c r="L62" s="34"/>
      <c r="M62" s="31"/>
      <c r="N62" s="36"/>
    </row>
    <row r="63" spans="1:14" x14ac:dyDescent="0.3">
      <c r="A63" s="21" t="s">
        <v>66</v>
      </c>
      <c r="B63" s="42">
        <f>80+K63</f>
        <v>80</v>
      </c>
      <c r="C63" s="44">
        <f>35+L63</f>
        <v>35</v>
      </c>
      <c r="D63" s="45">
        <f>25+M63</f>
        <v>25</v>
      </c>
      <c r="E63" s="40">
        <f>19+N63</f>
        <v>19</v>
      </c>
      <c r="F63" s="22">
        <f t="shared" si="3"/>
        <v>105</v>
      </c>
      <c r="G63" s="47">
        <f t="shared" si="2"/>
        <v>54</v>
      </c>
      <c r="H63" s="23"/>
      <c r="I63" s="23"/>
      <c r="J63" s="2"/>
      <c r="K63" s="28"/>
      <c r="L63" s="34"/>
      <c r="M63" s="31"/>
      <c r="N63" s="36"/>
    </row>
    <row r="64" spans="1:14" x14ac:dyDescent="0.3">
      <c r="A64" s="21" t="s">
        <v>58</v>
      </c>
      <c r="B64" s="42">
        <f>95+K64</f>
        <v>95</v>
      </c>
      <c r="C64" s="44">
        <f>8+L64</f>
        <v>8</v>
      </c>
      <c r="D64" s="45">
        <f>8+M64</f>
        <v>8</v>
      </c>
      <c r="E64" s="40">
        <f>2+N64</f>
        <v>2</v>
      </c>
      <c r="F64" s="22">
        <f t="shared" si="3"/>
        <v>103</v>
      </c>
      <c r="G64" s="47">
        <f t="shared" si="2"/>
        <v>10</v>
      </c>
      <c r="H64" s="23"/>
      <c r="I64" s="23"/>
      <c r="J64" s="2"/>
      <c r="K64" s="28"/>
      <c r="L64" s="34"/>
      <c r="M64" s="31"/>
      <c r="N64" s="36"/>
    </row>
    <row r="65" spans="1:14" x14ac:dyDescent="0.3">
      <c r="A65" s="21" t="s">
        <v>65</v>
      </c>
      <c r="B65" s="42">
        <f>70+K65</f>
        <v>70</v>
      </c>
      <c r="C65" s="44">
        <f>1+L65</f>
        <v>1</v>
      </c>
      <c r="D65" s="45">
        <f>33+M65</f>
        <v>33</v>
      </c>
      <c r="E65" s="40">
        <f>2+N65</f>
        <v>2</v>
      </c>
      <c r="F65" s="22">
        <f t="shared" si="3"/>
        <v>103</v>
      </c>
      <c r="G65" s="47">
        <f t="shared" si="2"/>
        <v>3</v>
      </c>
      <c r="H65" s="23"/>
      <c r="I65" s="23"/>
      <c r="J65" s="2"/>
      <c r="K65" s="28"/>
      <c r="L65" s="34"/>
      <c r="M65" s="31"/>
      <c r="N65" s="36"/>
    </row>
    <row r="66" spans="1:14" x14ac:dyDescent="0.3">
      <c r="A66" s="21" t="s">
        <v>68</v>
      </c>
      <c r="B66" s="42">
        <f>58+K66</f>
        <v>58</v>
      </c>
      <c r="C66" s="44">
        <f>7+L66</f>
        <v>7</v>
      </c>
      <c r="D66" s="45">
        <f>45+M66</f>
        <v>45</v>
      </c>
      <c r="E66" s="40">
        <f>23+N66</f>
        <v>23</v>
      </c>
      <c r="F66" s="22">
        <f t="shared" si="3"/>
        <v>103</v>
      </c>
      <c r="G66" s="47">
        <f t="shared" si="2"/>
        <v>30</v>
      </c>
      <c r="H66" s="23"/>
      <c r="I66" s="23"/>
      <c r="J66" s="2"/>
      <c r="K66" s="28"/>
      <c r="L66" s="34"/>
      <c r="M66" s="31"/>
      <c r="N66" s="36"/>
    </row>
    <row r="67" spans="1:14" x14ac:dyDescent="0.3">
      <c r="A67" s="21" t="s">
        <v>69</v>
      </c>
      <c r="B67" s="42">
        <f>53+K67</f>
        <v>53</v>
      </c>
      <c r="C67" s="44">
        <f>2+L67</f>
        <v>2</v>
      </c>
      <c r="D67" s="45">
        <f>48+M67</f>
        <v>48</v>
      </c>
      <c r="E67" s="40">
        <f>8+N67</f>
        <v>8</v>
      </c>
      <c r="F67" s="22">
        <f t="shared" si="3"/>
        <v>101</v>
      </c>
      <c r="G67" s="47">
        <f t="shared" si="2"/>
        <v>10</v>
      </c>
      <c r="H67" s="23"/>
      <c r="I67" s="23"/>
      <c r="J67" s="2"/>
      <c r="K67" s="28"/>
      <c r="L67" s="34"/>
      <c r="M67" s="31"/>
      <c r="N67" s="36"/>
    </row>
    <row r="68" spans="1:14" x14ac:dyDescent="0.3">
      <c r="A68" s="21" t="s">
        <v>55</v>
      </c>
      <c r="B68" s="42">
        <f>100+K68</f>
        <v>100</v>
      </c>
      <c r="C68" s="44">
        <f>0+L68</f>
        <v>0</v>
      </c>
      <c r="D68" s="45">
        <f>0+M68</f>
        <v>0</v>
      </c>
      <c r="E68" s="40">
        <f>0+N68</f>
        <v>0</v>
      </c>
      <c r="F68" s="22">
        <f t="shared" si="3"/>
        <v>100</v>
      </c>
      <c r="G68" s="47">
        <f t="shared" si="2"/>
        <v>0</v>
      </c>
      <c r="H68" s="23"/>
      <c r="I68" s="23"/>
      <c r="J68" s="2"/>
      <c r="K68" s="28"/>
      <c r="L68" s="34"/>
      <c r="M68" s="31"/>
      <c r="N68" s="36"/>
    </row>
    <row r="69" spans="1:14" x14ac:dyDescent="0.3">
      <c r="A69" s="21" t="s">
        <v>63</v>
      </c>
      <c r="B69" s="42">
        <f>74+K69</f>
        <v>74</v>
      </c>
      <c r="C69" s="44">
        <f>8+L69</f>
        <v>8</v>
      </c>
      <c r="D69" s="45">
        <f>26+M69</f>
        <v>26</v>
      </c>
      <c r="E69" s="40">
        <f>9+N69</f>
        <v>9</v>
      </c>
      <c r="F69" s="22">
        <f t="shared" si="3"/>
        <v>100</v>
      </c>
      <c r="G69" s="47">
        <f t="shared" si="2"/>
        <v>17</v>
      </c>
      <c r="H69" s="23"/>
      <c r="I69" s="23"/>
      <c r="J69" s="2"/>
      <c r="K69" s="28"/>
      <c r="L69" s="34"/>
      <c r="M69" s="31"/>
      <c r="N69" s="36"/>
    </row>
    <row r="70" spans="1:14" x14ac:dyDescent="0.3">
      <c r="A70" s="21" t="s">
        <v>71</v>
      </c>
      <c r="B70" s="42">
        <f>98+K70</f>
        <v>98</v>
      </c>
      <c r="C70" s="44">
        <f>20+L70</f>
        <v>20</v>
      </c>
      <c r="D70" s="45">
        <f t="shared" ref="D70:D90" si="4">0+M70</f>
        <v>0</v>
      </c>
      <c r="E70" s="45">
        <v>1</v>
      </c>
      <c r="F70" s="22">
        <v>89</v>
      </c>
      <c r="G70" s="47">
        <v>18</v>
      </c>
      <c r="H70" s="23"/>
      <c r="I70" s="23"/>
      <c r="J70" s="2"/>
      <c r="K70" s="28"/>
      <c r="L70" s="34"/>
      <c r="M70" s="31"/>
      <c r="N70" s="36"/>
    </row>
    <row r="71" spans="1:14" x14ac:dyDescent="0.3">
      <c r="A71" s="21" t="s">
        <v>75</v>
      </c>
      <c r="B71" s="42">
        <f>24+K71</f>
        <v>24</v>
      </c>
      <c r="C71" s="44">
        <f>0+L71</f>
        <v>0</v>
      </c>
      <c r="D71" s="45">
        <f t="shared" si="4"/>
        <v>0</v>
      </c>
      <c r="E71" s="40">
        <v>2</v>
      </c>
      <c r="F71" s="22">
        <v>47</v>
      </c>
      <c r="G71" s="47">
        <v>2</v>
      </c>
      <c r="H71" s="23"/>
      <c r="I71" s="23"/>
      <c r="J71" s="2"/>
      <c r="K71" s="28"/>
      <c r="L71" s="34"/>
      <c r="M71" s="31"/>
      <c r="N71" s="36"/>
    </row>
    <row r="72" spans="1:14" x14ac:dyDescent="0.3">
      <c r="A72" s="21" t="s">
        <v>85</v>
      </c>
      <c r="B72" s="42">
        <f>28+(K72)</f>
        <v>28</v>
      </c>
      <c r="C72" s="44">
        <f>12+L72</f>
        <v>12</v>
      </c>
      <c r="D72" s="45">
        <f t="shared" si="4"/>
        <v>0</v>
      </c>
      <c r="E72" s="40">
        <v>3</v>
      </c>
      <c r="F72" s="22">
        <v>46</v>
      </c>
      <c r="G72" s="47">
        <v>15</v>
      </c>
      <c r="H72" s="23"/>
      <c r="I72" s="23"/>
      <c r="J72" s="2"/>
      <c r="K72" s="28"/>
      <c r="L72" s="34"/>
      <c r="M72" s="31"/>
      <c r="N72" s="36"/>
    </row>
    <row r="73" spans="1:14" x14ac:dyDescent="0.3">
      <c r="A73" s="21" t="s">
        <v>78</v>
      </c>
      <c r="B73" s="42">
        <v>19</v>
      </c>
      <c r="C73" s="44">
        <f>1+L73</f>
        <v>1</v>
      </c>
      <c r="D73" s="45">
        <f t="shared" si="4"/>
        <v>0</v>
      </c>
      <c r="E73" s="40">
        <v>0</v>
      </c>
      <c r="F73" s="22">
        <v>33</v>
      </c>
      <c r="G73" s="47">
        <v>1</v>
      </c>
      <c r="H73" s="23"/>
      <c r="I73" s="23"/>
      <c r="J73" s="2"/>
      <c r="K73" s="28"/>
      <c r="L73" s="34"/>
      <c r="M73" s="31"/>
      <c r="N73" s="36"/>
    </row>
    <row r="74" spans="1:14" x14ac:dyDescent="0.3">
      <c r="A74" s="21" t="s">
        <v>86</v>
      </c>
      <c r="B74" s="42">
        <f>47+(K74)</f>
        <v>47</v>
      </c>
      <c r="C74" s="44">
        <f>44+L74</f>
        <v>44</v>
      </c>
      <c r="D74" s="45">
        <f t="shared" si="4"/>
        <v>0</v>
      </c>
      <c r="E74" s="40">
        <v>0</v>
      </c>
      <c r="F74" s="22">
        <v>28</v>
      </c>
      <c r="G74" s="47">
        <v>23</v>
      </c>
      <c r="H74" s="23"/>
      <c r="I74" s="23"/>
      <c r="J74" s="2"/>
      <c r="K74" s="28"/>
      <c r="L74" s="34"/>
      <c r="M74" s="31"/>
      <c r="N74" s="36"/>
    </row>
    <row r="75" spans="1:14" x14ac:dyDescent="0.3">
      <c r="A75" s="21" t="s">
        <v>81</v>
      </c>
      <c r="B75" s="42">
        <f>42+(K75)</f>
        <v>42</v>
      </c>
      <c r="C75" s="44">
        <f>11+L75</f>
        <v>11</v>
      </c>
      <c r="D75" s="45">
        <f t="shared" si="4"/>
        <v>0</v>
      </c>
      <c r="E75" s="40"/>
      <c r="F75" s="22">
        <v>27</v>
      </c>
      <c r="G75" s="47">
        <v>7</v>
      </c>
      <c r="H75" s="23"/>
      <c r="I75" s="23"/>
      <c r="J75" s="2"/>
      <c r="K75" s="28"/>
      <c r="L75" s="34"/>
      <c r="M75" s="31"/>
      <c r="N75" s="36"/>
    </row>
    <row r="76" spans="1:14" x14ac:dyDescent="0.3">
      <c r="A76" s="21" t="s">
        <v>79</v>
      </c>
      <c r="B76" s="42">
        <v>18</v>
      </c>
      <c r="C76" s="44">
        <f t="shared" ref="C76:C90" si="5">0+L76</f>
        <v>0</v>
      </c>
      <c r="D76" s="45">
        <f t="shared" si="4"/>
        <v>0</v>
      </c>
      <c r="E76" s="40">
        <v>1</v>
      </c>
      <c r="F76" s="22">
        <v>27</v>
      </c>
      <c r="G76" s="47">
        <v>1</v>
      </c>
      <c r="H76" s="23"/>
      <c r="I76" s="23"/>
      <c r="J76" s="2"/>
      <c r="K76" s="28"/>
      <c r="L76" s="34"/>
      <c r="M76" s="31"/>
      <c r="N76" s="36"/>
    </row>
    <row r="77" spans="1:14" x14ac:dyDescent="0.3">
      <c r="A77" s="21" t="s">
        <v>97</v>
      </c>
      <c r="B77" s="42">
        <f>45+(K77)</f>
        <v>45</v>
      </c>
      <c r="C77" s="44">
        <f>7+L77</f>
        <v>7</v>
      </c>
      <c r="D77" s="45">
        <f t="shared" si="4"/>
        <v>0</v>
      </c>
      <c r="E77" s="40"/>
      <c r="F77" s="22">
        <v>26</v>
      </c>
      <c r="G77" s="47">
        <v>1</v>
      </c>
      <c r="H77" s="23"/>
      <c r="I77" s="23"/>
      <c r="J77" s="2"/>
      <c r="K77" s="28"/>
      <c r="L77" s="34"/>
      <c r="M77" s="31"/>
      <c r="N77" s="36"/>
    </row>
    <row r="78" spans="1:14" x14ac:dyDescent="0.3">
      <c r="A78" s="21" t="s">
        <v>82</v>
      </c>
      <c r="B78" s="42">
        <f>46+(K78)</f>
        <v>46</v>
      </c>
      <c r="C78" s="44">
        <f>7+L78</f>
        <v>7</v>
      </c>
      <c r="D78" s="45">
        <f t="shared" si="4"/>
        <v>0</v>
      </c>
      <c r="E78" s="40"/>
      <c r="F78" s="22">
        <v>23</v>
      </c>
      <c r="G78" s="47">
        <v>5</v>
      </c>
      <c r="H78" s="23"/>
      <c r="I78" s="23"/>
      <c r="J78" s="2"/>
      <c r="K78" s="28"/>
      <c r="L78" s="34"/>
      <c r="M78" s="31"/>
      <c r="N78" s="36"/>
    </row>
    <row r="79" spans="1:14" x14ac:dyDescent="0.3">
      <c r="A79" s="21" t="s">
        <v>87</v>
      </c>
      <c r="B79" s="42">
        <f>43+(K79)</f>
        <v>43</v>
      </c>
      <c r="C79" s="44">
        <f t="shared" si="5"/>
        <v>0</v>
      </c>
      <c r="D79" s="45">
        <f t="shared" si="4"/>
        <v>0</v>
      </c>
      <c r="E79" s="40"/>
      <c r="F79" s="22">
        <v>22</v>
      </c>
      <c r="G79" s="47">
        <v>0</v>
      </c>
      <c r="H79" s="23"/>
      <c r="I79" s="23"/>
      <c r="J79" s="2"/>
      <c r="K79" s="28"/>
      <c r="L79" s="34"/>
      <c r="M79" s="31"/>
      <c r="N79" s="36"/>
    </row>
    <row r="80" spans="1:14" x14ac:dyDescent="0.3">
      <c r="A80" s="21" t="s">
        <v>88</v>
      </c>
      <c r="B80" s="42">
        <v>21</v>
      </c>
      <c r="C80" s="44">
        <f>1+L80</f>
        <v>1</v>
      </c>
      <c r="D80" s="45">
        <f t="shared" si="4"/>
        <v>0</v>
      </c>
      <c r="E80" s="40"/>
      <c r="F80" s="22">
        <v>21</v>
      </c>
      <c r="G80" s="47">
        <v>1</v>
      </c>
      <c r="H80" s="23"/>
      <c r="I80" s="23"/>
      <c r="J80" s="2"/>
      <c r="K80" s="28"/>
      <c r="L80" s="34"/>
      <c r="M80" s="31"/>
      <c r="N80" s="36"/>
    </row>
    <row r="81" spans="1:14" x14ac:dyDescent="0.3">
      <c r="A81" s="21" t="s">
        <v>96</v>
      </c>
      <c r="B81" s="42">
        <f>29+(K81)</f>
        <v>29</v>
      </c>
      <c r="C81" s="44">
        <f>6+L81</f>
        <v>6</v>
      </c>
      <c r="D81" s="45">
        <f t="shared" si="4"/>
        <v>0</v>
      </c>
      <c r="E81" s="40"/>
      <c r="F81" s="22">
        <v>19</v>
      </c>
      <c r="G81" s="47">
        <v>6</v>
      </c>
      <c r="H81" s="23"/>
      <c r="I81" s="23"/>
      <c r="J81" s="2"/>
      <c r="K81" s="28"/>
      <c r="L81" s="34"/>
      <c r="M81" s="31"/>
      <c r="N81" s="36"/>
    </row>
    <row r="82" spans="1:14" ht="16.5" customHeight="1" x14ac:dyDescent="0.3">
      <c r="A82" s="24" t="s">
        <v>89</v>
      </c>
      <c r="B82" s="42">
        <v>9</v>
      </c>
      <c r="C82" s="44">
        <f>5+L82</f>
        <v>5</v>
      </c>
      <c r="D82" s="45">
        <f t="shared" si="4"/>
        <v>0</v>
      </c>
      <c r="E82" s="40"/>
      <c r="F82" s="22">
        <v>9</v>
      </c>
      <c r="G82" s="47">
        <v>5</v>
      </c>
      <c r="H82" s="23"/>
      <c r="I82" s="23"/>
      <c r="J82" s="2"/>
      <c r="K82" s="28"/>
      <c r="L82" s="34"/>
      <c r="M82" s="31"/>
      <c r="N82" s="36"/>
    </row>
    <row r="83" spans="1:14" x14ac:dyDescent="0.3">
      <c r="A83" s="21" t="s">
        <v>98</v>
      </c>
      <c r="B83" s="42">
        <f>33+(K83)</f>
        <v>33</v>
      </c>
      <c r="C83" s="44">
        <f>2+L83</f>
        <v>2</v>
      </c>
      <c r="D83" s="45">
        <f t="shared" si="4"/>
        <v>0</v>
      </c>
      <c r="E83" s="40"/>
      <c r="F83" s="22">
        <v>9</v>
      </c>
      <c r="G83" s="47">
        <v>0</v>
      </c>
      <c r="H83" s="23"/>
      <c r="I83" s="23"/>
      <c r="J83" s="2"/>
      <c r="K83" s="28"/>
      <c r="L83" s="34"/>
      <c r="M83" s="31"/>
      <c r="N83" s="36"/>
    </row>
    <row r="84" spans="1:14" x14ac:dyDescent="0.3">
      <c r="A84" s="21" t="s">
        <v>80</v>
      </c>
      <c r="B84" s="42">
        <v>9</v>
      </c>
      <c r="C84" s="44">
        <f t="shared" si="5"/>
        <v>0</v>
      </c>
      <c r="D84" s="45">
        <f t="shared" si="4"/>
        <v>0</v>
      </c>
      <c r="E84" s="40"/>
      <c r="F84" s="22">
        <v>9</v>
      </c>
      <c r="G84" s="47">
        <v>0</v>
      </c>
      <c r="H84" s="23"/>
      <c r="I84" s="23"/>
      <c r="J84" s="2"/>
      <c r="K84" s="28"/>
      <c r="L84" s="34"/>
      <c r="M84" s="31"/>
      <c r="N84" s="36"/>
    </row>
    <row r="85" spans="1:14" x14ac:dyDescent="0.3">
      <c r="A85" s="21" t="s">
        <v>90</v>
      </c>
      <c r="B85" s="42">
        <v>9</v>
      </c>
      <c r="C85" s="44">
        <f t="shared" si="5"/>
        <v>0</v>
      </c>
      <c r="D85" s="45">
        <f t="shared" si="4"/>
        <v>0</v>
      </c>
      <c r="E85" s="40"/>
      <c r="F85" s="22">
        <v>9</v>
      </c>
      <c r="G85" s="47">
        <v>0</v>
      </c>
      <c r="H85" s="23"/>
      <c r="I85" s="23"/>
      <c r="J85" s="2"/>
      <c r="K85" s="28"/>
      <c r="L85" s="34"/>
      <c r="M85" s="31"/>
      <c r="N85" s="36"/>
    </row>
    <row r="86" spans="1:14" x14ac:dyDescent="0.3">
      <c r="A86" s="21" t="s">
        <v>91</v>
      </c>
      <c r="B86" s="42">
        <v>6</v>
      </c>
      <c r="C86" s="44">
        <f t="shared" si="5"/>
        <v>0</v>
      </c>
      <c r="D86" s="45">
        <f t="shared" si="4"/>
        <v>0</v>
      </c>
      <c r="E86" s="40"/>
      <c r="F86" s="22">
        <v>6</v>
      </c>
      <c r="G86" s="47">
        <v>0</v>
      </c>
      <c r="H86" s="23"/>
      <c r="I86" s="23"/>
      <c r="J86" s="2"/>
      <c r="K86" s="28"/>
      <c r="L86" s="34"/>
      <c r="M86" s="31"/>
      <c r="N86" s="36"/>
    </row>
    <row r="87" spans="1:14" x14ac:dyDescent="0.3">
      <c r="A87" s="21" t="s">
        <v>92</v>
      </c>
      <c r="B87" s="42">
        <f>14+(K87)</f>
        <v>14</v>
      </c>
      <c r="C87" s="44">
        <f t="shared" si="5"/>
        <v>0</v>
      </c>
      <c r="D87" s="45">
        <f t="shared" si="4"/>
        <v>0</v>
      </c>
      <c r="E87" s="38"/>
      <c r="F87" s="22">
        <v>3</v>
      </c>
      <c r="G87" s="47">
        <v>0</v>
      </c>
      <c r="H87" s="23"/>
      <c r="I87" s="23"/>
      <c r="J87" s="2"/>
      <c r="K87" s="28"/>
      <c r="L87" s="34"/>
      <c r="M87" s="31"/>
      <c r="N87" s="36"/>
    </row>
    <row r="88" spans="1:14" x14ac:dyDescent="0.3">
      <c r="A88" s="21" t="s">
        <v>93</v>
      </c>
      <c r="B88" s="43">
        <v>3</v>
      </c>
      <c r="C88" s="44">
        <f t="shared" si="5"/>
        <v>0</v>
      </c>
      <c r="D88" s="45">
        <f t="shared" si="4"/>
        <v>0</v>
      </c>
      <c r="E88" s="38"/>
      <c r="F88" s="25">
        <v>3</v>
      </c>
      <c r="G88" s="47">
        <v>0</v>
      </c>
      <c r="H88" s="23"/>
      <c r="I88" s="23"/>
      <c r="J88" s="2"/>
      <c r="K88" s="28"/>
      <c r="L88" s="34"/>
      <c r="M88" s="31"/>
      <c r="N88" s="36"/>
    </row>
    <row r="89" spans="1:14" x14ac:dyDescent="0.3">
      <c r="A89" s="21" t="s">
        <v>94</v>
      </c>
      <c r="B89" s="42">
        <f>4+(K89)</f>
        <v>4</v>
      </c>
      <c r="C89" s="44">
        <f t="shared" si="5"/>
        <v>0</v>
      </c>
      <c r="D89" s="45">
        <f t="shared" si="4"/>
        <v>0</v>
      </c>
      <c r="E89" s="40"/>
      <c r="F89" s="22">
        <v>2</v>
      </c>
      <c r="G89" s="47">
        <v>0</v>
      </c>
      <c r="H89" s="23"/>
      <c r="I89" s="23"/>
      <c r="J89" s="2"/>
      <c r="K89" s="28"/>
      <c r="L89" s="34"/>
      <c r="M89" s="31"/>
      <c r="N89" s="36"/>
    </row>
    <row r="90" spans="1:14" x14ac:dyDescent="0.3">
      <c r="A90" s="21" t="s">
        <v>95</v>
      </c>
      <c r="B90" s="42">
        <f>6+(K90)</f>
        <v>6</v>
      </c>
      <c r="C90" s="44">
        <f t="shared" si="5"/>
        <v>0</v>
      </c>
      <c r="D90" s="45">
        <f t="shared" si="4"/>
        <v>0</v>
      </c>
      <c r="E90" s="38"/>
      <c r="F90" s="25">
        <v>1</v>
      </c>
      <c r="G90" s="47">
        <v>0</v>
      </c>
      <c r="H90" s="23"/>
      <c r="I90" s="23"/>
      <c r="J90" s="2"/>
      <c r="K90" s="28"/>
      <c r="L90" s="34"/>
      <c r="M90" s="31"/>
      <c r="N90" s="36"/>
    </row>
    <row r="91" spans="1:14" x14ac:dyDescent="0.3">
      <c r="A91" s="21" t="s">
        <v>99</v>
      </c>
      <c r="B91" s="42">
        <f t="shared" ref="B91:B97" si="6">(K91)</f>
        <v>0</v>
      </c>
      <c r="C91" s="44">
        <v>1</v>
      </c>
      <c r="D91" s="39"/>
      <c r="E91" s="38"/>
      <c r="F91" s="22"/>
      <c r="G91" s="47"/>
      <c r="H91" s="23"/>
      <c r="I91" s="23"/>
      <c r="J91" s="2"/>
      <c r="K91" s="28"/>
      <c r="L91" s="34"/>
      <c r="M91" s="31"/>
      <c r="N91" s="36"/>
    </row>
    <row r="92" spans="1:14" x14ac:dyDescent="0.3">
      <c r="A92" s="21" t="s">
        <v>100</v>
      </c>
      <c r="B92" s="42">
        <f>(K92)</f>
        <v>0</v>
      </c>
      <c r="C92" s="44">
        <v>4</v>
      </c>
      <c r="D92" s="39"/>
      <c r="E92" s="38"/>
      <c r="F92" s="22"/>
      <c r="G92" s="47"/>
      <c r="H92" s="23"/>
      <c r="I92" s="23"/>
      <c r="J92" s="2"/>
      <c r="K92" s="28"/>
      <c r="L92" s="34"/>
      <c r="M92" s="31"/>
      <c r="N92" s="36"/>
    </row>
    <row r="93" spans="1:14" x14ac:dyDescent="0.3">
      <c r="A93" s="21"/>
      <c r="B93" s="42">
        <f t="shared" si="6"/>
        <v>0</v>
      </c>
      <c r="C93" s="44"/>
      <c r="D93" s="39"/>
      <c r="E93" s="38"/>
      <c r="F93" s="22"/>
      <c r="G93" s="47"/>
      <c r="H93" s="23"/>
      <c r="I93" s="23"/>
      <c r="J93" s="2"/>
      <c r="K93" s="28"/>
      <c r="L93" s="34"/>
      <c r="M93" s="31"/>
      <c r="N93" s="36"/>
    </row>
    <row r="94" spans="1:14" x14ac:dyDescent="0.3">
      <c r="A94" s="21"/>
      <c r="B94" s="42">
        <f t="shared" si="6"/>
        <v>0</v>
      </c>
      <c r="C94" s="44"/>
      <c r="D94" s="39"/>
      <c r="E94" s="38"/>
      <c r="F94" s="22"/>
      <c r="G94" s="47"/>
      <c r="H94" s="23"/>
      <c r="I94" s="23"/>
      <c r="J94" s="2"/>
      <c r="K94" s="28"/>
      <c r="L94" s="34"/>
      <c r="M94" s="31"/>
      <c r="N94" s="36"/>
    </row>
    <row r="95" spans="1:14" x14ac:dyDescent="0.3">
      <c r="A95" s="21"/>
      <c r="B95" s="42">
        <f t="shared" si="6"/>
        <v>0</v>
      </c>
      <c r="C95" s="44"/>
      <c r="D95" s="45"/>
      <c r="E95" s="40"/>
      <c r="F95" s="22"/>
      <c r="G95" s="47"/>
      <c r="H95" s="23"/>
      <c r="I95" s="23"/>
      <c r="J95" s="2"/>
      <c r="K95" s="28"/>
      <c r="L95" s="34"/>
      <c r="M95" s="31"/>
      <c r="N95" s="36"/>
    </row>
    <row r="96" spans="1:14" x14ac:dyDescent="0.3">
      <c r="A96" s="21"/>
      <c r="B96" s="42">
        <f t="shared" si="6"/>
        <v>0</v>
      </c>
      <c r="C96" s="44"/>
      <c r="D96" s="39"/>
      <c r="E96" s="38"/>
      <c r="F96" s="22"/>
      <c r="G96" s="47"/>
      <c r="H96" s="23"/>
      <c r="I96" s="23"/>
      <c r="J96" s="2"/>
      <c r="K96" s="28"/>
      <c r="L96" s="34"/>
      <c r="M96" s="31"/>
      <c r="N96" s="36"/>
    </row>
    <row r="97" spans="1:14" x14ac:dyDescent="0.3">
      <c r="A97" s="21"/>
      <c r="B97" s="42">
        <f t="shared" si="6"/>
        <v>0</v>
      </c>
      <c r="C97" s="44"/>
      <c r="D97" s="45"/>
      <c r="E97" s="38"/>
      <c r="F97" s="22"/>
      <c r="G97" s="47"/>
      <c r="H97" s="23"/>
      <c r="I97" s="23"/>
      <c r="J97" s="2"/>
      <c r="K97" s="28"/>
      <c r="L97" s="34"/>
      <c r="M97" s="31"/>
      <c r="N97" s="36"/>
    </row>
    <row r="99" spans="1:14" x14ac:dyDescent="0.3">
      <c r="A99" s="21"/>
      <c r="B99" s="43"/>
      <c r="C99" s="44"/>
      <c r="D99" s="39"/>
      <c r="E99" s="38"/>
      <c r="F99" s="22"/>
      <c r="G99" s="47"/>
      <c r="H99" s="23"/>
      <c r="I99" s="23"/>
      <c r="J99" s="2"/>
      <c r="K99" s="28"/>
      <c r="L99" s="34"/>
      <c r="M99" s="31"/>
      <c r="N99" s="36"/>
    </row>
    <row r="100" spans="1:14" x14ac:dyDescent="0.3">
      <c r="A100" s="21"/>
      <c r="B100" s="43"/>
      <c r="C100" s="44"/>
      <c r="D100" s="39"/>
      <c r="E100" s="38"/>
      <c r="F100" s="22"/>
      <c r="G100" s="47"/>
      <c r="H100" s="23"/>
      <c r="I100" s="23"/>
      <c r="J100" s="2"/>
      <c r="K100" s="28"/>
      <c r="L100" s="34"/>
      <c r="M100" s="31"/>
      <c r="N100" s="36"/>
    </row>
    <row r="101" spans="1:14" x14ac:dyDescent="0.3">
      <c r="A101" s="21"/>
      <c r="B101" s="43"/>
      <c r="C101" s="44"/>
      <c r="D101" s="39"/>
      <c r="E101" s="38"/>
      <c r="F101" s="22"/>
      <c r="G101" s="47"/>
      <c r="H101" s="23"/>
      <c r="I101" s="23"/>
      <c r="J101" s="2"/>
      <c r="K101" s="28"/>
      <c r="L101" s="34"/>
      <c r="M101" s="31"/>
      <c r="N101" s="36"/>
    </row>
    <row r="102" spans="1:14" x14ac:dyDescent="0.3">
      <c r="A102" s="21"/>
      <c r="B102" s="43"/>
      <c r="C102" s="44"/>
      <c r="D102" s="45"/>
      <c r="E102" s="38"/>
      <c r="F102" s="22"/>
      <c r="G102" s="47"/>
      <c r="H102" s="23"/>
      <c r="I102" s="23"/>
      <c r="J102" s="2"/>
      <c r="K102" s="28"/>
      <c r="L102" s="34"/>
      <c r="M102" s="31"/>
      <c r="N102" s="36"/>
    </row>
    <row r="103" spans="1:14" x14ac:dyDescent="0.3">
      <c r="A103" s="21"/>
      <c r="B103" s="43"/>
      <c r="C103" s="44"/>
      <c r="D103" s="45"/>
      <c r="E103" s="38"/>
      <c r="F103" s="22"/>
      <c r="G103" s="47"/>
      <c r="H103" s="23"/>
      <c r="I103" s="23"/>
      <c r="J103" s="2"/>
      <c r="K103" s="28"/>
      <c r="L103" s="34"/>
      <c r="M103" s="31"/>
      <c r="N103" s="36"/>
    </row>
    <row r="104" spans="1:14" x14ac:dyDescent="0.3">
      <c r="A104" s="21"/>
      <c r="B104" s="43"/>
      <c r="C104" s="44"/>
      <c r="D104" s="45"/>
      <c r="E104" s="37"/>
      <c r="F104" s="22"/>
      <c r="G104" s="47"/>
      <c r="H104" s="23"/>
      <c r="I104" s="23"/>
      <c r="J104" s="2"/>
      <c r="K104" s="28"/>
      <c r="L104" s="34"/>
      <c r="M104" s="31"/>
      <c r="N104" s="36"/>
    </row>
    <row r="105" spans="1:14" x14ac:dyDescent="0.3">
      <c r="A105" s="21"/>
      <c r="B105" s="43"/>
      <c r="C105" s="44"/>
      <c r="D105" s="45"/>
      <c r="E105" s="38"/>
      <c r="F105" s="22"/>
      <c r="G105" s="47"/>
      <c r="H105" s="23"/>
      <c r="I105" s="23"/>
      <c r="J105" s="2"/>
      <c r="K105" s="28"/>
      <c r="L105" s="34"/>
      <c r="M105" s="31"/>
      <c r="N105" s="36"/>
    </row>
    <row r="106" spans="1:14" x14ac:dyDescent="0.3">
      <c r="A106" s="21"/>
      <c r="B106" s="43"/>
      <c r="C106" s="44"/>
      <c r="D106" s="45"/>
      <c r="E106" s="37"/>
      <c r="F106" s="22"/>
      <c r="G106" s="47"/>
      <c r="H106" s="23"/>
      <c r="I106" s="23"/>
      <c r="J106" s="2"/>
      <c r="K106" s="28"/>
      <c r="L106" s="34"/>
      <c r="M106" s="31"/>
      <c r="N106" s="36"/>
    </row>
    <row r="107" spans="1:14" x14ac:dyDescent="0.3">
      <c r="A107" s="21"/>
      <c r="B107" s="43"/>
      <c r="C107" s="44"/>
      <c r="D107" s="45"/>
      <c r="E107" s="38"/>
      <c r="F107" s="22"/>
      <c r="G107" s="47"/>
      <c r="H107" s="23"/>
      <c r="I107" s="23"/>
      <c r="J107" s="2"/>
      <c r="K107" s="28"/>
      <c r="L107" s="34"/>
      <c r="M107" s="31"/>
      <c r="N107" s="36"/>
    </row>
    <row r="108" spans="1:14" x14ac:dyDescent="0.3">
      <c r="A108" s="21"/>
      <c r="B108" s="43"/>
      <c r="C108" s="44"/>
      <c r="D108" s="45"/>
      <c r="E108" s="40"/>
      <c r="F108" s="22"/>
      <c r="G108" s="47"/>
      <c r="H108" s="23"/>
      <c r="I108" s="23"/>
      <c r="J108" s="2"/>
      <c r="K108" s="28"/>
      <c r="L108" s="34"/>
      <c r="M108" s="31"/>
      <c r="N108" s="36"/>
    </row>
    <row r="109" spans="1:14" x14ac:dyDescent="0.3">
      <c r="A109" s="21"/>
      <c r="B109" s="43"/>
      <c r="C109" s="44"/>
      <c r="D109" s="39"/>
      <c r="E109" s="38"/>
      <c r="F109" s="22"/>
      <c r="G109" s="47"/>
      <c r="H109" s="23"/>
      <c r="I109" s="23"/>
      <c r="J109" s="2"/>
      <c r="K109" s="28"/>
      <c r="L109" s="34"/>
      <c r="M109" s="31"/>
      <c r="N109" s="36"/>
    </row>
    <row r="110" spans="1:14" x14ac:dyDescent="0.3">
      <c r="A110" s="21"/>
      <c r="B110" s="43"/>
      <c r="C110" s="44"/>
      <c r="D110" s="39"/>
      <c r="E110" s="38"/>
      <c r="F110" s="22"/>
      <c r="G110" s="47"/>
      <c r="H110" s="23"/>
      <c r="I110" s="23"/>
      <c r="J110" s="2"/>
      <c r="K110" s="28"/>
      <c r="L110" s="34"/>
      <c r="M110" s="31"/>
      <c r="N110" s="36"/>
    </row>
    <row r="111" spans="1:14" x14ac:dyDescent="0.3">
      <c r="A111" s="21"/>
      <c r="B111" s="43"/>
      <c r="C111" s="44"/>
      <c r="D111" s="45"/>
      <c r="E111" s="38"/>
      <c r="F111" s="22"/>
      <c r="G111" s="47"/>
      <c r="H111" s="23"/>
      <c r="I111" s="23"/>
      <c r="J111" s="2"/>
      <c r="K111" s="28"/>
      <c r="L111" s="34"/>
      <c r="M111" s="31"/>
      <c r="N111" s="36"/>
    </row>
    <row r="112" spans="1:14" x14ac:dyDescent="0.3">
      <c r="A112" s="21" t="s">
        <v>80</v>
      </c>
      <c r="B112" s="43">
        <f>0+K112</f>
        <v>0</v>
      </c>
      <c r="C112" s="44">
        <f t="shared" ref="C112:C120" si="7">0+L112</f>
        <v>0</v>
      </c>
      <c r="D112" s="39">
        <f>2+M112</f>
        <v>2</v>
      </c>
      <c r="E112" s="38">
        <f t="shared" ref="E112:E120" si="8">0+N112</f>
        <v>0</v>
      </c>
      <c r="F112" s="22">
        <f t="shared" ref="F112:F120" si="9">SUM(B112+D112)</f>
        <v>2</v>
      </c>
      <c r="G112" s="47">
        <f t="shared" ref="G112:G120" si="10">SUM(C112+E112)</f>
        <v>0</v>
      </c>
      <c r="H112" s="23"/>
      <c r="I112" s="23"/>
      <c r="J112" s="2"/>
      <c r="K112" s="28"/>
      <c r="L112" s="34"/>
      <c r="M112" s="31"/>
      <c r="N112" s="36"/>
    </row>
    <row r="113" spans="1:14" x14ac:dyDescent="0.3">
      <c r="A113" s="21" t="s">
        <v>74</v>
      </c>
      <c r="B113" s="42">
        <f>1+K113</f>
        <v>1</v>
      </c>
      <c r="C113" s="44">
        <f t="shared" si="7"/>
        <v>0</v>
      </c>
      <c r="D113" s="45">
        <f>0+M113</f>
        <v>0</v>
      </c>
      <c r="E113" s="37">
        <f t="shared" si="8"/>
        <v>0</v>
      </c>
      <c r="F113" s="22">
        <f t="shared" si="9"/>
        <v>1</v>
      </c>
      <c r="G113" s="47">
        <f t="shared" si="10"/>
        <v>0</v>
      </c>
      <c r="H113" s="23"/>
      <c r="I113" s="23"/>
      <c r="J113" s="2"/>
      <c r="K113" s="28"/>
      <c r="L113" s="34"/>
      <c r="M113" s="31"/>
      <c r="N113" s="36"/>
    </row>
    <row r="114" spans="1:14" x14ac:dyDescent="0.3">
      <c r="A114" s="21" t="s">
        <v>76</v>
      </c>
      <c r="B114" s="43">
        <f t="shared" ref="B114:B120" si="11">0+K114</f>
        <v>0</v>
      </c>
      <c r="C114" s="44">
        <f t="shared" si="7"/>
        <v>0</v>
      </c>
      <c r="D114" s="48">
        <f>1+M114</f>
        <v>1</v>
      </c>
      <c r="E114" s="38">
        <f t="shared" si="8"/>
        <v>0</v>
      </c>
      <c r="F114" s="22">
        <f t="shared" si="9"/>
        <v>1</v>
      </c>
      <c r="G114" s="47">
        <f t="shared" si="10"/>
        <v>0</v>
      </c>
      <c r="H114" s="23"/>
      <c r="I114" s="23"/>
      <c r="J114" s="2"/>
      <c r="K114" s="28"/>
      <c r="L114" s="34"/>
      <c r="M114" s="31"/>
      <c r="N114" s="36"/>
    </row>
    <row r="115" spans="1:14" x14ac:dyDescent="0.3">
      <c r="A115" s="21" t="s">
        <v>83</v>
      </c>
      <c r="B115" s="43">
        <f t="shared" si="11"/>
        <v>0</v>
      </c>
      <c r="C115" s="44">
        <f t="shared" si="7"/>
        <v>0</v>
      </c>
      <c r="D115" s="39">
        <f>1+M115</f>
        <v>1</v>
      </c>
      <c r="E115" s="38">
        <f>2+N115</f>
        <v>2</v>
      </c>
      <c r="F115" s="22">
        <f t="shared" si="9"/>
        <v>1</v>
      </c>
      <c r="G115" s="49">
        <f t="shared" si="10"/>
        <v>2</v>
      </c>
      <c r="H115" s="23"/>
      <c r="I115" s="23"/>
      <c r="J115" s="2"/>
      <c r="K115" s="28"/>
      <c r="L115" s="34"/>
      <c r="M115" s="31"/>
      <c r="N115" s="36"/>
    </row>
    <row r="116" spans="1:14" x14ac:dyDescent="0.3">
      <c r="A116" s="21" t="s">
        <v>81</v>
      </c>
      <c r="B116" s="43">
        <f t="shared" si="11"/>
        <v>0</v>
      </c>
      <c r="C116" s="44">
        <f t="shared" si="7"/>
        <v>0</v>
      </c>
      <c r="D116" s="39">
        <f>1+M116</f>
        <v>1</v>
      </c>
      <c r="E116" s="38">
        <f t="shared" si="8"/>
        <v>0</v>
      </c>
      <c r="F116" s="22">
        <f t="shared" si="9"/>
        <v>1</v>
      </c>
      <c r="G116" s="47">
        <f t="shared" si="10"/>
        <v>0</v>
      </c>
      <c r="H116" s="23"/>
      <c r="I116" s="23"/>
      <c r="J116" s="2"/>
      <c r="K116" s="28"/>
      <c r="L116" s="34"/>
      <c r="M116" s="31"/>
      <c r="N116" s="36"/>
    </row>
    <row r="117" spans="1:14" x14ac:dyDescent="0.3">
      <c r="A117" s="21" t="s">
        <v>82</v>
      </c>
      <c r="B117" s="43">
        <f t="shared" si="11"/>
        <v>0</v>
      </c>
      <c r="C117" s="44">
        <f t="shared" si="7"/>
        <v>0</v>
      </c>
      <c r="D117" s="39">
        <f>1+M117</f>
        <v>1</v>
      </c>
      <c r="E117" s="38">
        <f t="shared" si="8"/>
        <v>0</v>
      </c>
      <c r="F117" s="22">
        <f t="shared" si="9"/>
        <v>1</v>
      </c>
      <c r="G117" s="47">
        <f t="shared" si="10"/>
        <v>0</v>
      </c>
      <c r="H117" s="23"/>
      <c r="I117" s="23"/>
      <c r="J117" s="2"/>
      <c r="K117" s="28"/>
      <c r="L117" s="34"/>
      <c r="M117" s="31"/>
      <c r="N117" s="36"/>
    </row>
    <row r="118" spans="1:14" x14ac:dyDescent="0.3">
      <c r="B118" s="43">
        <f t="shared" si="11"/>
        <v>0</v>
      </c>
      <c r="C118" s="44">
        <f t="shared" si="7"/>
        <v>0</v>
      </c>
      <c r="D118" s="39">
        <f>0+M118</f>
        <v>0</v>
      </c>
      <c r="E118" s="38">
        <f t="shared" si="8"/>
        <v>0</v>
      </c>
      <c r="F118" s="22">
        <f t="shared" si="9"/>
        <v>0</v>
      </c>
      <c r="G118" s="47">
        <f t="shared" si="10"/>
        <v>0</v>
      </c>
      <c r="H118" s="23"/>
      <c r="I118" s="23"/>
      <c r="J118" s="2"/>
      <c r="K118" s="28"/>
      <c r="L118" s="34"/>
      <c r="M118" s="31"/>
      <c r="N118" s="36"/>
    </row>
    <row r="119" spans="1:14" x14ac:dyDescent="0.3">
      <c r="A119" s="21"/>
      <c r="B119" s="43">
        <f t="shared" si="11"/>
        <v>0</v>
      </c>
      <c r="C119" s="44">
        <f t="shared" si="7"/>
        <v>0</v>
      </c>
      <c r="D119" s="39">
        <f>0+M119</f>
        <v>0</v>
      </c>
      <c r="E119" s="38">
        <f t="shared" si="8"/>
        <v>0</v>
      </c>
      <c r="F119" s="22">
        <f t="shared" si="9"/>
        <v>0</v>
      </c>
      <c r="G119" s="47">
        <f t="shared" si="10"/>
        <v>0</v>
      </c>
      <c r="H119" s="23"/>
      <c r="I119" s="23"/>
      <c r="J119" s="2"/>
      <c r="K119" s="28"/>
      <c r="L119" s="34"/>
      <c r="M119" s="31"/>
      <c r="N119" s="36"/>
    </row>
    <row r="120" spans="1:14" x14ac:dyDescent="0.3">
      <c r="A120" s="21"/>
      <c r="B120" s="43">
        <f t="shared" si="11"/>
        <v>0</v>
      </c>
      <c r="C120" s="44">
        <f t="shared" si="7"/>
        <v>0</v>
      </c>
      <c r="D120" s="39">
        <f>0+M120</f>
        <v>0</v>
      </c>
      <c r="E120" s="38">
        <f t="shared" si="8"/>
        <v>0</v>
      </c>
      <c r="F120" s="22">
        <f t="shared" si="9"/>
        <v>0</v>
      </c>
      <c r="G120" s="47">
        <f t="shared" si="10"/>
        <v>0</v>
      </c>
      <c r="H120" s="23"/>
      <c r="I120" s="23"/>
      <c r="J120" s="2"/>
      <c r="K120" s="28"/>
      <c r="L120" s="34"/>
      <c r="M120" s="31"/>
      <c r="N120" s="36"/>
    </row>
  </sheetData>
  <mergeCells count="2">
    <mergeCell ref="A11:I11"/>
    <mergeCell ref="K11:N12"/>
  </mergeCells>
  <phoneticPr fontId="0" type="noConversion"/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Hansa</dc:creator>
  <cp:lastModifiedBy>Vetlanda FF</cp:lastModifiedBy>
  <dcterms:created xsi:type="dcterms:W3CDTF">2008-11-21T09:16:12Z</dcterms:created>
  <dcterms:modified xsi:type="dcterms:W3CDTF">2024-06-20T08:08:51Z</dcterms:modified>
</cp:coreProperties>
</file>