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45" yWindow="-45" windowWidth="19440" windowHeight="15600" tabRatio="876" activeTab="4"/>
  </bookViews>
  <sheets>
    <sheet name="Input" sheetId="2" r:id="rId1"/>
    <sheet name="S1" sheetId="1" r:id="rId2"/>
    <sheet name="S2" sheetId="4" r:id="rId3"/>
    <sheet name="S3" sheetId="5" r:id="rId4"/>
    <sheet name="S4" sheetId="6" r:id="rId5"/>
    <sheet name="Resultat" sheetId="3" r:id="rId6"/>
    <sheet name="S5" sheetId="7" r:id="rId7"/>
    <sheet name="S6" sheetId="8" r:id="rId8"/>
    <sheet name="S7" sheetId="9" r:id="rId9"/>
    <sheet name="S8" sheetId="10" r:id="rId10"/>
    <sheet name="S9" sheetId="11" r:id="rId11"/>
    <sheet name="S10" sheetId="12" r:id="rId12"/>
    <sheet name="S11" sheetId="13" r:id="rId13"/>
    <sheet name="S12" sheetId="14" r:id="rId14"/>
    <sheet name="S13" sheetId="15" r:id="rId15"/>
    <sheet name="S14" sheetId="16" r:id="rId16"/>
    <sheet name="S15" sheetId="17" r:id="rId17"/>
    <sheet name="S16" sheetId="18" r:id="rId18"/>
    <sheet name="S17" sheetId="19" r:id="rId19"/>
    <sheet name="S18" sheetId="20" r:id="rId20"/>
    <sheet name="S19" sheetId="21" r:id="rId21"/>
    <sheet name="S20" sheetId="22" r:id="rId22"/>
    <sheet name="S21" sheetId="23" r:id="rId23"/>
    <sheet name="S22" sheetId="24" r:id="rId24"/>
    <sheet name="S23" sheetId="25" r:id="rId25"/>
    <sheet name="S24" sheetId="26" r:id="rId26"/>
    <sheet name="S25" sheetId="27" r:id="rId27"/>
    <sheet name="S26" sheetId="28" r:id="rId28"/>
    <sheet name="S27" sheetId="29" r:id="rId29"/>
    <sheet name="S28" sheetId="30" r:id="rId30"/>
    <sheet name="S29" sheetId="31" r:id="rId31"/>
    <sheet name="S30" sheetId="32" r:id="rId32"/>
  </sheets>
  <definedNames>
    <definedName name="_xlnm._FilterDatabase" localSheetId="0" hidden="1">Input!$B$11:$H$41</definedName>
    <definedName name="_xlnm._FilterDatabase" localSheetId="1" hidden="1">'S1'!$F$8:$L$52</definedName>
    <definedName name="_xlnm._FilterDatabase" localSheetId="11" hidden="1">'S10'!$F$8:$L$52</definedName>
    <definedName name="_xlnm._FilterDatabase" localSheetId="12" hidden="1">'S11'!$F$8:$L$52</definedName>
    <definedName name="_xlnm._FilterDatabase" localSheetId="13" hidden="1">'S12'!$F$8:$L$52</definedName>
    <definedName name="_xlnm._FilterDatabase" localSheetId="14" hidden="1">'S13'!$F$8:$L$52</definedName>
    <definedName name="_xlnm._FilterDatabase" localSheetId="15" hidden="1">'S14'!$F$8:$L$52</definedName>
    <definedName name="_xlnm._FilterDatabase" localSheetId="16" hidden="1">'S15'!$F$8:$L$52</definedName>
    <definedName name="_xlnm._FilterDatabase" localSheetId="17" hidden="1">'S16'!$F$8:$L$52</definedName>
    <definedName name="_xlnm._FilterDatabase" localSheetId="18" hidden="1">'S17'!$F$8:$L$52</definedName>
    <definedName name="_xlnm._FilterDatabase" localSheetId="19" hidden="1">'S18'!$F$8:$L$52</definedName>
    <definedName name="_xlnm._FilterDatabase" localSheetId="20" hidden="1">'S19'!$F$8:$L$52</definedName>
    <definedName name="_xlnm._FilterDatabase" localSheetId="2" hidden="1">'S2'!$F$8:$L$52</definedName>
    <definedName name="_xlnm._FilterDatabase" localSheetId="21" hidden="1">'S20'!$F$8:$L$52</definedName>
    <definedName name="_xlnm._FilterDatabase" localSheetId="22" hidden="1">'S21'!$F$8:$L$52</definedName>
    <definedName name="_xlnm._FilterDatabase" localSheetId="23" hidden="1">'S22'!$F$8:$L$52</definedName>
    <definedName name="_xlnm._FilterDatabase" localSheetId="24" hidden="1">'S23'!$F$8:$L$52</definedName>
    <definedName name="_xlnm._FilterDatabase" localSheetId="25" hidden="1">'S24'!$F$8:$L$52</definedName>
    <definedName name="_xlnm._FilterDatabase" localSheetId="26" hidden="1">'S25'!$F$8:$L$52</definedName>
    <definedName name="_xlnm._FilterDatabase" localSheetId="27" hidden="1">'S26'!$F$8:$L$52</definedName>
    <definedName name="_xlnm._FilterDatabase" localSheetId="28" hidden="1">'S27'!$F$8:$L$52</definedName>
    <definedName name="_xlnm._FilterDatabase" localSheetId="29" hidden="1">'S28'!$F$8:$L$52</definedName>
    <definedName name="_xlnm._FilterDatabase" localSheetId="30" hidden="1">'S29'!$F$8:$L$52</definedName>
    <definedName name="_xlnm._FilterDatabase" localSheetId="3" hidden="1">'S3'!$F$8:$L$52</definedName>
    <definedName name="_xlnm._FilterDatabase" localSheetId="31" hidden="1">'S30'!$F$8:$L$52</definedName>
    <definedName name="_xlnm._FilterDatabase" localSheetId="4" hidden="1">'S4'!$F$8:$L$52</definedName>
    <definedName name="_xlnm._FilterDatabase" localSheetId="6" hidden="1">'S5'!$F$8:$L$52</definedName>
    <definedName name="_xlnm._FilterDatabase" localSheetId="7" hidden="1">'S6'!$F$8:$L$52</definedName>
    <definedName name="_xlnm._FilterDatabase" localSheetId="8" hidden="1">'S7'!$F$8:$L$52</definedName>
    <definedName name="_xlnm._FilterDatabase" localSheetId="9" hidden="1">'S8'!$F$8:$L$52</definedName>
    <definedName name="_xlnm._FilterDatabase" localSheetId="10" hidden="1">'S9'!$F$8:$L$52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2"/>
  <c r="C4" i="31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C4" i="15"/>
  <c r="C4" i="14"/>
  <c r="C4" i="13"/>
  <c r="C4" i="12"/>
  <c r="C4" i="11"/>
  <c r="C4" i="10"/>
  <c r="C4" i="9"/>
  <c r="C4" i="8"/>
  <c r="C4" i="7"/>
  <c r="C4" i="6"/>
  <c r="C4" i="5"/>
  <c r="C4" i="4"/>
  <c r="H37" i="2"/>
  <c r="H13"/>
  <c r="H12"/>
  <c r="H14"/>
  <c r="H31"/>
  <c r="H15"/>
  <c r="H17"/>
  <c r="H27"/>
  <c r="H16"/>
  <c r="H21"/>
  <c r="H19"/>
  <c r="H20"/>
  <c r="H22"/>
  <c r="H23"/>
  <c r="H24"/>
  <c r="H25"/>
  <c r="H18"/>
  <c r="H26"/>
  <c r="H28"/>
  <c r="H29"/>
  <c r="H30"/>
  <c r="H32"/>
  <c r="H33"/>
  <c r="H34"/>
  <c r="H35"/>
  <c r="H36"/>
  <c r="H38"/>
  <c r="H40"/>
  <c r="H39"/>
  <c r="H41"/>
  <c r="C4" i="1"/>
  <c r="B31"/>
  <c r="E31"/>
  <c r="F31"/>
  <c r="B20"/>
  <c r="E20"/>
  <c r="F20"/>
  <c r="B13"/>
  <c r="D12" i="3"/>
  <c r="B33" i="9"/>
  <c r="E33"/>
  <c r="G33"/>
  <c r="B30" i="4"/>
  <c r="E30"/>
  <c r="F30"/>
  <c r="B26" i="9"/>
  <c r="E26"/>
  <c r="H26"/>
  <c r="B16" i="1"/>
  <c r="D15" i="3"/>
  <c r="B27" i="1"/>
  <c r="E27"/>
  <c r="F27"/>
  <c r="B29"/>
  <c r="D28" i="3"/>
  <c r="B18" i="1"/>
  <c r="D17" i="3"/>
  <c r="B24" i="1"/>
  <c r="D23" i="3"/>
  <c r="B33" i="1"/>
  <c r="D32" i="3"/>
  <c r="B26" i="1"/>
  <c r="D25" i="3"/>
  <c r="B15" i="1"/>
  <c r="D14" i="3"/>
  <c r="B9" i="31"/>
  <c r="E9"/>
  <c r="F9"/>
  <c r="B9" i="26"/>
  <c r="E9"/>
  <c r="F9"/>
  <c r="B9" i="23"/>
  <c r="E9"/>
  <c r="F9"/>
  <c r="B9" i="28"/>
  <c r="E9"/>
  <c r="F9"/>
  <c r="B9" i="18"/>
  <c r="E9"/>
  <c r="F9"/>
  <c r="B9" i="17"/>
  <c r="E9"/>
  <c r="F9"/>
  <c r="B9" i="15"/>
  <c r="E9"/>
  <c r="F9"/>
  <c r="B9" i="29"/>
  <c r="E9"/>
  <c r="F9"/>
  <c r="B9" i="27"/>
  <c r="E9"/>
  <c r="F9"/>
  <c r="B9" i="24"/>
  <c r="E9"/>
  <c r="F9"/>
  <c r="B9" i="21"/>
  <c r="E9"/>
  <c r="F9"/>
  <c r="B9" i="14"/>
  <c r="E9"/>
  <c r="F9"/>
  <c r="B9" i="13"/>
  <c r="E9"/>
  <c r="F9"/>
  <c r="B9" i="32"/>
  <c r="E9"/>
  <c r="F9"/>
  <c r="B9" i="25"/>
  <c r="E9"/>
  <c r="F9"/>
  <c r="B9" i="11"/>
  <c r="E9"/>
  <c r="F9"/>
  <c r="B9" i="30"/>
  <c r="E9"/>
  <c r="F9"/>
  <c r="B9" i="22"/>
  <c r="E9"/>
  <c r="F9"/>
  <c r="B9" i="16"/>
  <c r="E9"/>
  <c r="F9"/>
  <c r="B9" i="12"/>
  <c r="E9"/>
  <c r="F9"/>
  <c r="B9" i="20"/>
  <c r="E9"/>
  <c r="F9"/>
  <c r="B9" i="19"/>
  <c r="E9"/>
  <c r="F9"/>
  <c r="B9" i="10"/>
  <c r="E9"/>
  <c r="F9"/>
  <c r="B7" i="29"/>
  <c r="E7"/>
  <c r="F7"/>
  <c r="B7" i="28"/>
  <c r="E7"/>
  <c r="F7"/>
  <c r="B7" i="27"/>
  <c r="E7"/>
  <c r="F7"/>
  <c r="B7" i="26"/>
  <c r="E7"/>
  <c r="F7"/>
  <c r="B7" i="24"/>
  <c r="E7"/>
  <c r="F7"/>
  <c r="B7" i="19"/>
  <c r="E7"/>
  <c r="F7"/>
  <c r="B7" i="17"/>
  <c r="E7"/>
  <c r="F7"/>
  <c r="B7" i="16"/>
  <c r="E7"/>
  <c r="F7"/>
  <c r="B7" i="12"/>
  <c r="E7"/>
  <c r="F7"/>
  <c r="B7" i="21"/>
  <c r="E7"/>
  <c r="F7"/>
  <c r="B7" i="13"/>
  <c r="E7"/>
  <c r="F7"/>
  <c r="B7" i="31"/>
  <c r="E7"/>
  <c r="F7"/>
  <c r="B7" i="30"/>
  <c r="E7"/>
  <c r="F7"/>
  <c r="B7" i="23"/>
  <c r="E7"/>
  <c r="F7"/>
  <c r="B7" i="22"/>
  <c r="E7"/>
  <c r="F7"/>
  <c r="B7" i="20"/>
  <c r="E7"/>
  <c r="F7"/>
  <c r="B7" i="18"/>
  <c r="E7"/>
  <c r="F7"/>
  <c r="B7" i="14"/>
  <c r="E7"/>
  <c r="F7"/>
  <c r="B7" i="11"/>
  <c r="E7"/>
  <c r="F7"/>
  <c r="B7" i="15"/>
  <c r="E7"/>
  <c r="F7"/>
  <c r="B7" i="10"/>
  <c r="E7"/>
  <c r="F7"/>
  <c r="B7" i="32"/>
  <c r="E7"/>
  <c r="F7"/>
  <c r="B7" i="25"/>
  <c r="E7"/>
  <c r="F7"/>
  <c r="B10" i="5"/>
  <c r="E10"/>
  <c r="F10"/>
  <c r="B10" i="30"/>
  <c r="E10"/>
  <c r="F10"/>
  <c r="B10" i="28"/>
  <c r="E10"/>
  <c r="F10"/>
  <c r="B10" i="22"/>
  <c r="E10"/>
  <c r="F10"/>
  <c r="B10" i="21"/>
  <c r="E10"/>
  <c r="F10"/>
  <c r="B10" i="20"/>
  <c r="E10"/>
  <c r="F10"/>
  <c r="B10" i="19"/>
  <c r="E10"/>
  <c r="F10"/>
  <c r="B10" i="18"/>
  <c r="E10"/>
  <c r="F10"/>
  <c r="B10" i="12"/>
  <c r="E10"/>
  <c r="F10"/>
  <c r="B10" i="31"/>
  <c r="E10"/>
  <c r="F10"/>
  <c r="B10" i="24"/>
  <c r="E10"/>
  <c r="F10"/>
  <c r="B10" i="14"/>
  <c r="E10"/>
  <c r="F10"/>
  <c r="B10" i="32"/>
  <c r="E10"/>
  <c r="F10"/>
  <c r="B10" i="25"/>
  <c r="E10"/>
  <c r="F10"/>
  <c r="B10" i="27"/>
  <c r="E10"/>
  <c r="F10"/>
  <c r="B10" i="17"/>
  <c r="E10"/>
  <c r="F10"/>
  <c r="B10" i="16"/>
  <c r="E10"/>
  <c r="F10"/>
  <c r="B10" i="15"/>
  <c r="E10"/>
  <c r="F10"/>
  <c r="B10" i="13"/>
  <c r="E10"/>
  <c r="F10"/>
  <c r="B10" i="11"/>
  <c r="E10"/>
  <c r="F10"/>
  <c r="B10" i="10"/>
  <c r="E10"/>
  <c r="F10"/>
  <c r="B10" i="29"/>
  <c r="E10"/>
  <c r="F10"/>
  <c r="B10" i="26"/>
  <c r="E10"/>
  <c r="F10"/>
  <c r="B10" i="23"/>
  <c r="E10"/>
  <c r="F10"/>
  <c r="B9" i="4"/>
  <c r="E9"/>
  <c r="F9"/>
  <c r="B8" i="32"/>
  <c r="E8"/>
  <c r="F8"/>
  <c r="B8" i="25"/>
  <c r="E8"/>
  <c r="F8"/>
  <c r="B8" i="20"/>
  <c r="E8"/>
  <c r="F8"/>
  <c r="B8" i="14"/>
  <c r="E8"/>
  <c r="F8"/>
  <c r="B8" i="31"/>
  <c r="E8"/>
  <c r="F8"/>
  <c r="B8" i="23"/>
  <c r="E8"/>
  <c r="F8"/>
  <c r="B8" i="28"/>
  <c r="E8"/>
  <c r="F8"/>
  <c r="B8" i="18"/>
  <c r="E8"/>
  <c r="F8"/>
  <c r="B8" i="17"/>
  <c r="E8"/>
  <c r="F8"/>
  <c r="B8" i="30"/>
  <c r="E8"/>
  <c r="F8"/>
  <c r="B8" i="29"/>
  <c r="E8"/>
  <c r="F8"/>
  <c r="B8" i="27"/>
  <c r="E8"/>
  <c r="F8"/>
  <c r="B8" i="26"/>
  <c r="E8"/>
  <c r="F8"/>
  <c r="B8" i="24"/>
  <c r="E8"/>
  <c r="F8"/>
  <c r="B8" i="22"/>
  <c r="E8"/>
  <c r="F8"/>
  <c r="B8" i="21"/>
  <c r="E8"/>
  <c r="F8"/>
  <c r="B8" i="16"/>
  <c r="E8"/>
  <c r="F8"/>
  <c r="B8" i="15"/>
  <c r="E8"/>
  <c r="F8"/>
  <c r="B8" i="13"/>
  <c r="E8"/>
  <c r="F8"/>
  <c r="B8" i="12"/>
  <c r="E8"/>
  <c r="F8"/>
  <c r="B8" i="10"/>
  <c r="E8"/>
  <c r="F8"/>
  <c r="B8" i="19"/>
  <c r="E8"/>
  <c r="F8"/>
  <c r="B8" i="11"/>
  <c r="E8"/>
  <c r="F8"/>
  <c r="K23" i="3"/>
  <c r="K17"/>
  <c r="K15"/>
  <c r="B31" i="8"/>
  <c r="E31"/>
  <c r="G31"/>
  <c r="B30" i="1"/>
  <c r="B30" i="7"/>
  <c r="E30"/>
  <c r="G30"/>
  <c r="B30" i="6"/>
  <c r="E30"/>
  <c r="G30"/>
  <c r="B30" i="31"/>
  <c r="E30"/>
  <c r="B30" i="28"/>
  <c r="E30"/>
  <c r="B30" i="25"/>
  <c r="E30"/>
  <c r="B30" i="24"/>
  <c r="E30"/>
  <c r="B30" i="22"/>
  <c r="E30"/>
  <c r="B30" i="20"/>
  <c r="E30"/>
  <c r="B30" i="18"/>
  <c r="E30"/>
  <c r="B30" i="14"/>
  <c r="E30"/>
  <c r="B30" i="16"/>
  <c r="E30"/>
  <c r="B30" i="13"/>
  <c r="E30"/>
  <c r="B30" i="32"/>
  <c r="E30"/>
  <c r="B30" i="30"/>
  <c r="E30"/>
  <c r="B30" i="27"/>
  <c r="E30"/>
  <c r="B30" i="19"/>
  <c r="E30"/>
  <c r="B30" i="17"/>
  <c r="E30"/>
  <c r="B30" i="11"/>
  <c r="E30"/>
  <c r="B30" i="26"/>
  <c r="E30"/>
  <c r="B30" i="23"/>
  <c r="E30"/>
  <c r="B30" i="21"/>
  <c r="E30"/>
  <c r="B30" i="15"/>
  <c r="E30"/>
  <c r="B30" i="10"/>
  <c r="E30"/>
  <c r="B30" i="29"/>
  <c r="E30"/>
  <c r="B30" i="12"/>
  <c r="E30"/>
  <c r="B30" i="5"/>
  <c r="E30"/>
  <c r="F30"/>
  <c r="B31" i="9"/>
  <c r="E31"/>
  <c r="G31"/>
  <c r="B31" i="16"/>
  <c r="E31"/>
  <c r="B31" i="10"/>
  <c r="E31"/>
  <c r="B31" i="14"/>
  <c r="E31"/>
  <c r="B31" i="11"/>
  <c r="E31"/>
  <c r="B31" i="32"/>
  <c r="E31"/>
  <c r="B31" i="30"/>
  <c r="E31"/>
  <c r="B31" i="29"/>
  <c r="E31"/>
  <c r="B31" i="25"/>
  <c r="E31"/>
  <c r="B31" i="22"/>
  <c r="E31"/>
  <c r="B31" i="19"/>
  <c r="E31"/>
  <c r="B31" i="18"/>
  <c r="E31"/>
  <c r="B31" i="15"/>
  <c r="E31"/>
  <c r="B31" i="12"/>
  <c r="E31"/>
  <c r="B31" i="31"/>
  <c r="E31"/>
  <c r="B31" i="27"/>
  <c r="E31"/>
  <c r="B31" i="26"/>
  <c r="E31"/>
  <c r="B31" i="24"/>
  <c r="E31"/>
  <c r="B31" i="21"/>
  <c r="E31"/>
  <c r="B31" i="20"/>
  <c r="E31"/>
  <c r="B31" i="17"/>
  <c r="E31"/>
  <c r="B31" i="28"/>
  <c r="E31"/>
  <c r="B31" i="23"/>
  <c r="E31"/>
  <c r="B31" i="13"/>
  <c r="E31"/>
  <c r="B31" i="4"/>
  <c r="E31"/>
  <c r="F31"/>
  <c r="B32" i="6"/>
  <c r="E32"/>
  <c r="G32"/>
  <c r="B32" i="32"/>
  <c r="E32"/>
  <c r="B32" i="24"/>
  <c r="E32"/>
  <c r="B32" i="20"/>
  <c r="E32"/>
  <c r="B32" i="19"/>
  <c r="E32"/>
  <c r="B32" i="18"/>
  <c r="E32"/>
  <c r="B32" i="15"/>
  <c r="E32"/>
  <c r="B32" i="12"/>
  <c r="E32"/>
  <c r="B32" i="11"/>
  <c r="E32"/>
  <c r="B32" i="13"/>
  <c r="E32"/>
  <c r="B32" i="10"/>
  <c r="E32"/>
  <c r="B32" i="30"/>
  <c r="E32"/>
  <c r="B32" i="27"/>
  <c r="E32"/>
  <c r="B32" i="26"/>
  <c r="E32"/>
  <c r="B32" i="25"/>
  <c r="E32"/>
  <c r="B32" i="22"/>
  <c r="E32"/>
  <c r="B32" i="21"/>
  <c r="E32"/>
  <c r="B32" i="14"/>
  <c r="E32"/>
  <c r="B32" i="31"/>
  <c r="E32"/>
  <c r="B32" i="29"/>
  <c r="E32"/>
  <c r="B32" i="28"/>
  <c r="E32"/>
  <c r="B32" i="17"/>
  <c r="E32"/>
  <c r="B32" i="23"/>
  <c r="E32"/>
  <c r="B32" i="16"/>
  <c r="E32"/>
  <c r="B33" i="32"/>
  <c r="E33"/>
  <c r="B33" i="30"/>
  <c r="E33"/>
  <c r="B33" i="26"/>
  <c r="E33"/>
  <c r="B33" i="25"/>
  <c r="E33"/>
  <c r="B33" i="23"/>
  <c r="E33"/>
  <c r="B33" i="18"/>
  <c r="E33"/>
  <c r="B33" i="17"/>
  <c r="E33"/>
  <c r="B33" i="14"/>
  <c r="E33"/>
  <c r="B33" i="13"/>
  <c r="E33"/>
  <c r="B33" i="11"/>
  <c r="E33"/>
  <c r="B33" i="21"/>
  <c r="E33"/>
  <c r="B33" i="31"/>
  <c r="E33"/>
  <c r="B33" i="27"/>
  <c r="E33"/>
  <c r="B33" i="19"/>
  <c r="E33"/>
  <c r="B33" i="16"/>
  <c r="E33"/>
  <c r="B33" i="12"/>
  <c r="E33"/>
  <c r="B33" i="28"/>
  <c r="E33"/>
  <c r="B33" i="24"/>
  <c r="E33"/>
  <c r="B33" i="22"/>
  <c r="E33"/>
  <c r="B33" i="15"/>
  <c r="E33"/>
  <c r="B33" i="10"/>
  <c r="E33"/>
  <c r="B33" i="29"/>
  <c r="E33"/>
  <c r="B33" i="20"/>
  <c r="E33"/>
  <c r="B34" i="6"/>
  <c r="E34"/>
  <c r="B34" i="30"/>
  <c r="E34"/>
  <c r="B34" i="26"/>
  <c r="E34"/>
  <c r="B34" i="23"/>
  <c r="E34"/>
  <c r="B34" i="20"/>
  <c r="E34"/>
  <c r="B34" i="19"/>
  <c r="E34"/>
  <c r="B34" i="18"/>
  <c r="E34"/>
  <c r="B34" i="27"/>
  <c r="E34"/>
  <c r="B34" i="17"/>
  <c r="E34"/>
  <c r="B34" i="13"/>
  <c r="E34"/>
  <c r="B34" i="32"/>
  <c r="E34"/>
  <c r="B34" i="28"/>
  <c r="E34"/>
  <c r="B34" i="25"/>
  <c r="E34"/>
  <c r="B34" i="16"/>
  <c r="E34"/>
  <c r="B34" i="11"/>
  <c r="E34"/>
  <c r="B34" i="10"/>
  <c r="E34"/>
  <c r="B34" i="31"/>
  <c r="E34"/>
  <c r="B34" i="29"/>
  <c r="E34"/>
  <c r="B34" i="24"/>
  <c r="E34"/>
  <c r="B34" i="22"/>
  <c r="E34"/>
  <c r="B34" i="21"/>
  <c r="E34"/>
  <c r="B34" i="15"/>
  <c r="E34"/>
  <c r="B34" i="14"/>
  <c r="E34"/>
  <c r="B34" i="12"/>
  <c r="E34"/>
  <c r="B34" i="7"/>
  <c r="E34"/>
  <c r="F34"/>
  <c r="B35" i="9"/>
  <c r="E35"/>
  <c r="G35"/>
  <c r="B35" i="29"/>
  <c r="E35"/>
  <c r="B35" i="24"/>
  <c r="E35"/>
  <c r="B35" i="18"/>
  <c r="E35"/>
  <c r="B35" i="17"/>
  <c r="E35"/>
  <c r="B35" i="15"/>
  <c r="E35"/>
  <c r="B35" i="22"/>
  <c r="E35"/>
  <c r="B35" i="23"/>
  <c r="E35"/>
  <c r="B35" i="32"/>
  <c r="E35"/>
  <c r="B35" i="31"/>
  <c r="E35"/>
  <c r="B35" i="30"/>
  <c r="E35"/>
  <c r="B35" i="27"/>
  <c r="E35"/>
  <c r="B35" i="26"/>
  <c r="E35"/>
  <c r="B35" i="21"/>
  <c r="E35"/>
  <c r="B35" i="20"/>
  <c r="E35"/>
  <c r="B35" i="19"/>
  <c r="E35"/>
  <c r="B35" i="14"/>
  <c r="E35"/>
  <c r="B35" i="13"/>
  <c r="E35"/>
  <c r="B35" i="12"/>
  <c r="E35"/>
  <c r="B35" i="11"/>
  <c r="E35"/>
  <c r="B35" i="28"/>
  <c r="E35"/>
  <c r="B35" i="25"/>
  <c r="E35"/>
  <c r="B35" i="10"/>
  <c r="E35"/>
  <c r="B35" i="16"/>
  <c r="E35"/>
  <c r="B35" i="4"/>
  <c r="E35"/>
  <c r="F35"/>
  <c r="B36" i="6"/>
  <c r="E36"/>
  <c r="B36" i="32"/>
  <c r="E36"/>
  <c r="B36" i="30"/>
  <c r="E36"/>
  <c r="B36" i="29"/>
  <c r="E36"/>
  <c r="B36" i="28"/>
  <c r="E36"/>
  <c r="B36" i="21"/>
  <c r="E36"/>
  <c r="B36" i="19"/>
  <c r="E36"/>
  <c r="B36" i="17"/>
  <c r="E36"/>
  <c r="B36" i="15"/>
  <c r="E36"/>
  <c r="B36" i="14"/>
  <c r="E36"/>
  <c r="B36" i="10"/>
  <c r="E36"/>
  <c r="B36" i="31"/>
  <c r="E36"/>
  <c r="B36" i="27"/>
  <c r="E36"/>
  <c r="B36" i="26"/>
  <c r="E36"/>
  <c r="B36" i="25"/>
  <c r="E36"/>
  <c r="B36" i="24"/>
  <c r="E36"/>
  <c r="B36" i="22"/>
  <c r="E36"/>
  <c r="B36" i="13"/>
  <c r="E36"/>
  <c r="B36" i="23"/>
  <c r="E36"/>
  <c r="B36" i="20"/>
  <c r="E36"/>
  <c r="B36" i="18"/>
  <c r="E36"/>
  <c r="B36" i="16"/>
  <c r="E36"/>
  <c r="B36" i="11"/>
  <c r="E36"/>
  <c r="B36" i="12"/>
  <c r="E36"/>
  <c r="B36" i="1"/>
  <c r="B29" i="29"/>
  <c r="E29"/>
  <c r="B29" i="28"/>
  <c r="E29"/>
  <c r="B29" i="26"/>
  <c r="E29"/>
  <c r="B29" i="24"/>
  <c r="E29"/>
  <c r="B29" i="23"/>
  <c r="E29"/>
  <c r="B29" i="21"/>
  <c r="E29"/>
  <c r="B29" i="11"/>
  <c r="E29"/>
  <c r="B29" i="18"/>
  <c r="E29"/>
  <c r="B29" i="17"/>
  <c r="E29"/>
  <c r="B29" i="32"/>
  <c r="E29"/>
  <c r="B29" i="31"/>
  <c r="E29"/>
  <c r="B29" i="30"/>
  <c r="E29"/>
  <c r="B29" i="20"/>
  <c r="E29"/>
  <c r="B29" i="16"/>
  <c r="E29"/>
  <c r="B29" i="15"/>
  <c r="E29"/>
  <c r="B29" i="14"/>
  <c r="E29"/>
  <c r="B29" i="12"/>
  <c r="E29"/>
  <c r="B29" i="27"/>
  <c r="E29"/>
  <c r="B29" i="25"/>
  <c r="E29"/>
  <c r="B29" i="22"/>
  <c r="E29"/>
  <c r="B29" i="19"/>
  <c r="E29"/>
  <c r="B29" i="13"/>
  <c r="E29"/>
  <c r="B29" i="10"/>
  <c r="E29"/>
  <c r="B28" i="8"/>
  <c r="E28"/>
  <c r="G28"/>
  <c r="B28" i="30"/>
  <c r="E28"/>
  <c r="B28" i="26"/>
  <c r="E28"/>
  <c r="B28" i="23"/>
  <c r="E28"/>
  <c r="B28" i="22"/>
  <c r="E28"/>
  <c r="B28" i="19"/>
  <c r="E28"/>
  <c r="B28" i="25"/>
  <c r="E28"/>
  <c r="B28" i="24"/>
  <c r="E28"/>
  <c r="B28" i="21"/>
  <c r="E28"/>
  <c r="B28" i="20"/>
  <c r="E28"/>
  <c r="B28" i="16"/>
  <c r="E28"/>
  <c r="B28" i="14"/>
  <c r="E28"/>
  <c r="B28" i="31"/>
  <c r="E28"/>
  <c r="B28" i="29"/>
  <c r="E28"/>
  <c r="B28" i="18"/>
  <c r="E28"/>
  <c r="B28" i="15"/>
  <c r="E28"/>
  <c r="B28" i="28"/>
  <c r="E28"/>
  <c r="B28" i="27"/>
  <c r="E28"/>
  <c r="B28" i="17"/>
  <c r="E28"/>
  <c r="B28" i="13"/>
  <c r="E28"/>
  <c r="B28" i="12"/>
  <c r="E28"/>
  <c r="B28" i="32"/>
  <c r="E28"/>
  <c r="B28" i="11"/>
  <c r="E28"/>
  <c r="B28" i="10"/>
  <c r="E28"/>
  <c r="B28" i="1"/>
  <c r="B28" i="6"/>
  <c r="E28"/>
  <c r="G28"/>
  <c r="B27" i="7"/>
  <c r="E27"/>
  <c r="G27"/>
  <c r="B27" i="31"/>
  <c r="E27"/>
  <c r="B27" i="27"/>
  <c r="E27"/>
  <c r="B27" i="25"/>
  <c r="E27"/>
  <c r="B27" i="23"/>
  <c r="E27"/>
  <c r="B27" i="18"/>
  <c r="E27"/>
  <c r="B27" i="14"/>
  <c r="E27"/>
  <c r="B27" i="11"/>
  <c r="E27"/>
  <c r="B27" i="32"/>
  <c r="E27"/>
  <c r="B27" i="29"/>
  <c r="E27"/>
  <c r="B27" i="20"/>
  <c r="E27"/>
  <c r="B27" i="30"/>
  <c r="E27"/>
  <c r="B27" i="24"/>
  <c r="E27"/>
  <c r="B27" i="22"/>
  <c r="E27"/>
  <c r="B27" i="19"/>
  <c r="E27"/>
  <c r="B27" i="16"/>
  <c r="E27"/>
  <c r="B27" i="12"/>
  <c r="E27"/>
  <c r="B27" i="10"/>
  <c r="E27"/>
  <c r="B27" i="28"/>
  <c r="E27"/>
  <c r="B27" i="26"/>
  <c r="E27"/>
  <c r="B27" i="21"/>
  <c r="E27"/>
  <c r="B27" i="17"/>
  <c r="E27"/>
  <c r="B27" i="15"/>
  <c r="E27"/>
  <c r="B27" i="13"/>
  <c r="E27"/>
  <c r="B26" i="32"/>
  <c r="E26"/>
  <c r="B26" i="30"/>
  <c r="E26"/>
  <c r="B26" i="27"/>
  <c r="E26"/>
  <c r="B26" i="19"/>
  <c r="E26"/>
  <c r="B26" i="17"/>
  <c r="E26"/>
  <c r="B26" i="14"/>
  <c r="E26"/>
  <c r="B26" i="13"/>
  <c r="E26"/>
  <c r="B26" i="10"/>
  <c r="E26"/>
  <c r="B26" i="31"/>
  <c r="E26"/>
  <c r="B26" i="28"/>
  <c r="E26"/>
  <c r="B26" i="26"/>
  <c r="E26"/>
  <c r="B26" i="21"/>
  <c r="E26"/>
  <c r="B26" i="20"/>
  <c r="E26"/>
  <c r="B26" i="16"/>
  <c r="E26"/>
  <c r="B26" i="29"/>
  <c r="E26"/>
  <c r="B26" i="23"/>
  <c r="E26"/>
  <c r="B26" i="18"/>
  <c r="E26"/>
  <c r="B26" i="25"/>
  <c r="E26"/>
  <c r="B26" i="24"/>
  <c r="E26"/>
  <c r="B26" i="22"/>
  <c r="E26"/>
  <c r="B26" i="15"/>
  <c r="E26"/>
  <c r="B26" i="12"/>
  <c r="E26"/>
  <c r="B26" i="11"/>
  <c r="E26"/>
  <c r="B25" i="26"/>
  <c r="E25"/>
  <c r="B25" i="24"/>
  <c r="E25"/>
  <c r="B25" i="21"/>
  <c r="E25"/>
  <c r="B25" i="17"/>
  <c r="E25"/>
  <c r="B25" i="11"/>
  <c r="E25"/>
  <c r="B25" i="25"/>
  <c r="E25"/>
  <c r="B25" i="22"/>
  <c r="E25"/>
  <c r="B25" i="19"/>
  <c r="E25"/>
  <c r="B25" i="16"/>
  <c r="E25"/>
  <c r="B25" i="15"/>
  <c r="E25"/>
  <c r="B25" i="32"/>
  <c r="E25"/>
  <c r="B25" i="31"/>
  <c r="E25"/>
  <c r="B25" i="30"/>
  <c r="E25"/>
  <c r="B25" i="29"/>
  <c r="E25"/>
  <c r="B25" i="27"/>
  <c r="E25"/>
  <c r="B25" i="23"/>
  <c r="E25"/>
  <c r="B25" i="14"/>
  <c r="E25"/>
  <c r="B25" i="13"/>
  <c r="E25"/>
  <c r="B25" i="12"/>
  <c r="E25"/>
  <c r="B25" i="28"/>
  <c r="E25"/>
  <c r="B25" i="20"/>
  <c r="E25"/>
  <c r="B25" i="18"/>
  <c r="E25"/>
  <c r="B25" i="10"/>
  <c r="E25"/>
  <c r="B25" i="1"/>
  <c r="D24" i="3"/>
  <c r="B25" i="7"/>
  <c r="E25"/>
  <c r="G25"/>
  <c r="E24" i="1"/>
  <c r="B24" i="4"/>
  <c r="E24"/>
  <c r="F24"/>
  <c r="B24" i="30"/>
  <c r="E24"/>
  <c r="B24" i="24"/>
  <c r="E24"/>
  <c r="B24" i="16"/>
  <c r="E24"/>
  <c r="B24" i="12"/>
  <c r="E24"/>
  <c r="B24" i="31"/>
  <c r="E24"/>
  <c r="B24" i="29"/>
  <c r="E24"/>
  <c r="B24" i="21"/>
  <c r="E24"/>
  <c r="B24" i="15"/>
  <c r="E24"/>
  <c r="B24" i="14"/>
  <c r="E24"/>
  <c r="B24" i="26"/>
  <c r="E24"/>
  <c r="B24" i="25"/>
  <c r="E24"/>
  <c r="B24" i="23"/>
  <c r="E24"/>
  <c r="B24" i="22"/>
  <c r="E24"/>
  <c r="B24" i="20"/>
  <c r="E24"/>
  <c r="B24" i="19"/>
  <c r="E24"/>
  <c r="B24" i="18"/>
  <c r="E24"/>
  <c r="B24" i="17"/>
  <c r="E24"/>
  <c r="B24" i="13"/>
  <c r="E24"/>
  <c r="B24" i="32"/>
  <c r="E24"/>
  <c r="B24" i="28"/>
  <c r="E24"/>
  <c r="B24" i="27"/>
  <c r="E24"/>
  <c r="B24" i="11"/>
  <c r="E24"/>
  <c r="B24" i="10"/>
  <c r="E24"/>
  <c r="B23" i="1"/>
  <c r="B23" i="31"/>
  <c r="E23"/>
  <c r="B23" i="28"/>
  <c r="E23"/>
  <c r="B23" i="24"/>
  <c r="E23"/>
  <c r="B23" i="22"/>
  <c r="E23"/>
  <c r="B23" i="18"/>
  <c r="E23"/>
  <c r="B23" i="14"/>
  <c r="E23"/>
  <c r="B23" i="32"/>
  <c r="E23"/>
  <c r="B23" i="29"/>
  <c r="E23"/>
  <c r="B23" i="25"/>
  <c r="E23"/>
  <c r="B23" i="21"/>
  <c r="E23"/>
  <c r="B23" i="16"/>
  <c r="E23"/>
  <c r="B23" i="15"/>
  <c r="E23"/>
  <c r="B23" i="13"/>
  <c r="E23"/>
  <c r="B23" i="30"/>
  <c r="E23"/>
  <c r="B23" i="27"/>
  <c r="E23"/>
  <c r="B23" i="17"/>
  <c r="E23"/>
  <c r="B23" i="12"/>
  <c r="E23"/>
  <c r="B23" i="11"/>
  <c r="E23"/>
  <c r="B23" i="10"/>
  <c r="E23"/>
  <c r="B23" i="26"/>
  <c r="E23"/>
  <c r="B23" i="23"/>
  <c r="E23"/>
  <c r="B23" i="20"/>
  <c r="E23"/>
  <c r="B23" i="19"/>
  <c r="E23"/>
  <c r="B22" i="7"/>
  <c r="E22"/>
  <c r="G22"/>
  <c r="B22" i="32"/>
  <c r="E22"/>
  <c r="B22" i="30"/>
  <c r="E22"/>
  <c r="B22" i="16"/>
  <c r="E22"/>
  <c r="B22" i="12"/>
  <c r="E22"/>
  <c r="B22" i="31"/>
  <c r="E22"/>
  <c r="B22" i="29"/>
  <c r="E22"/>
  <c r="B22" i="28"/>
  <c r="E22"/>
  <c r="B22" i="27"/>
  <c r="E22"/>
  <c r="B22" i="25"/>
  <c r="E22"/>
  <c r="B22" i="21"/>
  <c r="E22"/>
  <c r="B22" i="20"/>
  <c r="E22"/>
  <c r="B22" i="18"/>
  <c r="E22"/>
  <c r="B22" i="15"/>
  <c r="E22"/>
  <c r="B22" i="11"/>
  <c r="E22"/>
  <c r="B22" i="26"/>
  <c r="E22"/>
  <c r="B22" i="24"/>
  <c r="E22"/>
  <c r="B22" i="23"/>
  <c r="E22"/>
  <c r="B22" i="22"/>
  <c r="E22"/>
  <c r="B22" i="17"/>
  <c r="E22"/>
  <c r="B22" i="13"/>
  <c r="E22"/>
  <c r="B22" i="19"/>
  <c r="E22"/>
  <c r="B22" i="14"/>
  <c r="E22"/>
  <c r="B22" i="10"/>
  <c r="E22"/>
  <c r="B21" i="4"/>
  <c r="E21"/>
  <c r="F21"/>
  <c r="B21" i="29"/>
  <c r="E21"/>
  <c r="B21" i="24"/>
  <c r="E21"/>
  <c r="B21" i="18"/>
  <c r="E21"/>
  <c r="B21" i="15"/>
  <c r="E21"/>
  <c r="B21" i="14"/>
  <c r="E21"/>
  <c r="B21" i="12"/>
  <c r="E21"/>
  <c r="B21" i="20"/>
  <c r="E21"/>
  <c r="B21" i="16"/>
  <c r="E21"/>
  <c r="B21" i="21"/>
  <c r="E21"/>
  <c r="B21" i="17"/>
  <c r="E21"/>
  <c r="B21" i="32"/>
  <c r="E21"/>
  <c r="B21" i="31"/>
  <c r="E21"/>
  <c r="B21" i="30"/>
  <c r="E21"/>
  <c r="B21" i="28"/>
  <c r="E21"/>
  <c r="B21" i="27"/>
  <c r="E21"/>
  <c r="B21" i="26"/>
  <c r="E21"/>
  <c r="B21" i="25"/>
  <c r="E21"/>
  <c r="B21" i="23"/>
  <c r="E21"/>
  <c r="B21" i="19"/>
  <c r="E21"/>
  <c r="B21" i="13"/>
  <c r="E21"/>
  <c r="B21" i="10"/>
  <c r="E21"/>
  <c r="B21" i="22"/>
  <c r="E21"/>
  <c r="B21" i="11"/>
  <c r="E21"/>
  <c r="B20" i="9"/>
  <c r="E20"/>
  <c r="G20"/>
  <c r="B20" i="31"/>
  <c r="E20"/>
  <c r="B20" i="29"/>
  <c r="E20"/>
  <c r="B20" i="23"/>
  <c r="E20"/>
  <c r="B20" i="18"/>
  <c r="E20"/>
  <c r="B20" i="14"/>
  <c r="E20"/>
  <c r="B20" i="11"/>
  <c r="E20"/>
  <c r="B20" i="10"/>
  <c r="E20"/>
  <c r="B20" i="17"/>
  <c r="E20"/>
  <c r="B20" i="28"/>
  <c r="E20"/>
  <c r="B20" i="20"/>
  <c r="E20"/>
  <c r="B20" i="16"/>
  <c r="E20"/>
  <c r="B20" i="13"/>
  <c r="E20"/>
  <c r="B20" i="12"/>
  <c r="E20"/>
  <c r="B20" i="27"/>
  <c r="E20"/>
  <c r="B20" i="26"/>
  <c r="E20"/>
  <c r="B20" i="24"/>
  <c r="E20"/>
  <c r="B20" i="19"/>
  <c r="E20"/>
  <c r="B20" i="25"/>
  <c r="E20"/>
  <c r="B20" i="15"/>
  <c r="E20"/>
  <c r="B20" i="32"/>
  <c r="E20"/>
  <c r="B20" i="30"/>
  <c r="E20"/>
  <c r="B20" i="22"/>
  <c r="E20"/>
  <c r="B20" i="21"/>
  <c r="E20"/>
  <c r="B20" i="4"/>
  <c r="E20"/>
  <c r="F20"/>
  <c r="B19" i="31"/>
  <c r="E19"/>
  <c r="B19" i="29"/>
  <c r="E19"/>
  <c r="B19" i="28"/>
  <c r="E19"/>
  <c r="B19" i="26"/>
  <c r="E19"/>
  <c r="B19" i="20"/>
  <c r="E19"/>
  <c r="B19" i="14"/>
  <c r="E19"/>
  <c r="B19" i="11"/>
  <c r="E19"/>
  <c r="B19" i="32"/>
  <c r="E19"/>
  <c r="B19" i="30"/>
  <c r="E19"/>
  <c r="B19" i="21"/>
  <c r="E19"/>
  <c r="B19" i="16"/>
  <c r="E19"/>
  <c r="B19" i="13"/>
  <c r="E19"/>
  <c r="B19" i="19"/>
  <c r="E19"/>
  <c r="B19" i="18"/>
  <c r="E19"/>
  <c r="B19" i="17"/>
  <c r="E19"/>
  <c r="B19" i="12"/>
  <c r="E19"/>
  <c r="B19" i="10"/>
  <c r="E19"/>
  <c r="B19" i="27"/>
  <c r="E19"/>
  <c r="B19" i="25"/>
  <c r="E19"/>
  <c r="B19" i="24"/>
  <c r="E19"/>
  <c r="B19" i="23"/>
  <c r="E19"/>
  <c r="B19" i="22"/>
  <c r="E19"/>
  <c r="B19" i="15"/>
  <c r="E19"/>
  <c r="B18" i="32"/>
  <c r="E18"/>
  <c r="B18" i="30"/>
  <c r="E18"/>
  <c r="B18" i="24"/>
  <c r="E18"/>
  <c r="B18" i="22"/>
  <c r="E18"/>
  <c r="B18" i="21"/>
  <c r="E18"/>
  <c r="B18" i="19"/>
  <c r="E18"/>
  <c r="B18" i="18"/>
  <c r="E18"/>
  <c r="B18" i="16"/>
  <c r="E18"/>
  <c r="B18" i="31"/>
  <c r="E18"/>
  <c r="B18" i="29"/>
  <c r="E18"/>
  <c r="B18" i="23"/>
  <c r="E18"/>
  <c r="B18" i="20"/>
  <c r="E18"/>
  <c r="B18" i="15"/>
  <c r="E18"/>
  <c r="B18" i="12"/>
  <c r="E18"/>
  <c r="B18" i="11"/>
  <c r="E18"/>
  <c r="B18" i="28"/>
  <c r="E18"/>
  <c r="B18" i="26"/>
  <c r="E18"/>
  <c r="B18" i="25"/>
  <c r="E18"/>
  <c r="B18" i="14"/>
  <c r="E18"/>
  <c r="B18" i="13"/>
  <c r="E18"/>
  <c r="B18" i="10"/>
  <c r="E18"/>
  <c r="B18" i="27"/>
  <c r="E18"/>
  <c r="B18" i="17"/>
  <c r="E18"/>
  <c r="B17" i="28"/>
  <c r="E17"/>
  <c r="B17" i="21"/>
  <c r="E17"/>
  <c r="B17" i="18"/>
  <c r="E17"/>
  <c r="B17" i="14"/>
  <c r="E17"/>
  <c r="B17" i="13"/>
  <c r="E17"/>
  <c r="B17" i="12"/>
  <c r="E17"/>
  <c r="B17" i="29"/>
  <c r="E17"/>
  <c r="B17" i="27"/>
  <c r="E17"/>
  <c r="B17" i="23"/>
  <c r="E17"/>
  <c r="B17" i="22"/>
  <c r="E17"/>
  <c r="B17" i="32"/>
  <c r="E17"/>
  <c r="B17" i="31"/>
  <c r="E17"/>
  <c r="B17" i="26"/>
  <c r="E17"/>
  <c r="B17" i="24"/>
  <c r="E17"/>
  <c r="B17" i="20"/>
  <c r="E17"/>
  <c r="B17" i="16"/>
  <c r="E17"/>
  <c r="B17" i="15"/>
  <c r="E17"/>
  <c r="B17" i="10"/>
  <c r="E17"/>
  <c r="B17" i="30"/>
  <c r="E17"/>
  <c r="B17" i="25"/>
  <c r="E17"/>
  <c r="B17" i="19"/>
  <c r="E17"/>
  <c r="B17" i="17"/>
  <c r="E17"/>
  <c r="B17" i="11"/>
  <c r="E17"/>
  <c r="B16" i="31"/>
  <c r="E16"/>
  <c r="B16" i="29"/>
  <c r="E16"/>
  <c r="B16" i="28"/>
  <c r="E16"/>
  <c r="B16" i="21"/>
  <c r="E16"/>
  <c r="B16" i="17"/>
  <c r="E16"/>
  <c r="B16" i="15"/>
  <c r="E16"/>
  <c r="B16" i="14"/>
  <c r="E16"/>
  <c r="B16" i="10"/>
  <c r="E16"/>
  <c r="B16" i="18"/>
  <c r="E16"/>
  <c r="B16" i="12"/>
  <c r="E16"/>
  <c r="B16" i="25"/>
  <c r="E16"/>
  <c r="B16" i="24"/>
  <c r="E16"/>
  <c r="B16" i="23"/>
  <c r="E16"/>
  <c r="B16" i="20"/>
  <c r="E16"/>
  <c r="B16" i="19"/>
  <c r="E16"/>
  <c r="B16" i="13"/>
  <c r="E16"/>
  <c r="B16" i="27"/>
  <c r="E16"/>
  <c r="B16" i="16"/>
  <c r="E16"/>
  <c r="B16" i="11"/>
  <c r="E16"/>
  <c r="B16" i="32"/>
  <c r="E16"/>
  <c r="B16" i="30"/>
  <c r="E16"/>
  <c r="B16" i="26"/>
  <c r="E16"/>
  <c r="B16" i="22"/>
  <c r="E16"/>
  <c r="B15" i="31"/>
  <c r="E15"/>
  <c r="B15" i="29"/>
  <c r="E15"/>
  <c r="B15" i="26"/>
  <c r="E15"/>
  <c r="B15" i="25"/>
  <c r="E15"/>
  <c r="B15" i="21"/>
  <c r="E15"/>
  <c r="B15" i="20"/>
  <c r="E15"/>
  <c r="B15" i="19"/>
  <c r="E15"/>
  <c r="B15" i="14"/>
  <c r="E15"/>
  <c r="B15" i="32"/>
  <c r="E15"/>
  <c r="B15" i="30"/>
  <c r="E15"/>
  <c r="B15" i="28"/>
  <c r="E15"/>
  <c r="B15" i="27"/>
  <c r="E15"/>
  <c r="B15" i="24"/>
  <c r="E15"/>
  <c r="B15" i="22"/>
  <c r="E15"/>
  <c r="B15" i="23"/>
  <c r="E15"/>
  <c r="B15" i="17"/>
  <c r="E15"/>
  <c r="B15" i="12"/>
  <c r="E15"/>
  <c r="B15" i="11"/>
  <c r="E15"/>
  <c r="B15" i="10"/>
  <c r="E15"/>
  <c r="B15" i="18"/>
  <c r="E15"/>
  <c r="B15" i="13"/>
  <c r="E15"/>
  <c r="B15" i="16"/>
  <c r="E15"/>
  <c r="B15" i="15"/>
  <c r="E15"/>
  <c r="B14" i="5"/>
  <c r="E14"/>
  <c r="B14" i="32"/>
  <c r="E14"/>
  <c r="B14" i="30"/>
  <c r="E14"/>
  <c r="B14" i="23"/>
  <c r="E14"/>
  <c r="B14" i="17"/>
  <c r="E14"/>
  <c r="B14" i="15"/>
  <c r="E14"/>
  <c r="B14" i="11"/>
  <c r="E14"/>
  <c r="B14" i="12"/>
  <c r="E14"/>
  <c r="B14" i="25"/>
  <c r="E14"/>
  <c r="B14" i="19"/>
  <c r="E14"/>
  <c r="B14" i="10"/>
  <c r="E14"/>
  <c r="B14" i="31"/>
  <c r="E14"/>
  <c r="B14" i="29"/>
  <c r="E14"/>
  <c r="B14" i="27"/>
  <c r="E14"/>
  <c r="B14" i="20"/>
  <c r="E14"/>
  <c r="B14" i="16"/>
  <c r="E14"/>
  <c r="B14" i="13"/>
  <c r="E14"/>
  <c r="B14" i="26"/>
  <c r="E14"/>
  <c r="B14" i="24"/>
  <c r="E14"/>
  <c r="B14" i="22"/>
  <c r="E14"/>
  <c r="B14" i="18"/>
  <c r="E14"/>
  <c r="B14" i="28"/>
  <c r="E14"/>
  <c r="B14" i="21"/>
  <c r="E14"/>
  <c r="B14" i="14"/>
  <c r="E14"/>
  <c r="B13" i="29"/>
  <c r="E13"/>
  <c r="B13" i="28"/>
  <c r="E13"/>
  <c r="B13" i="17"/>
  <c r="E13"/>
  <c r="B13" i="32"/>
  <c r="E13"/>
  <c r="B13" i="31"/>
  <c r="E13"/>
  <c r="B13" i="26"/>
  <c r="E13"/>
  <c r="B13" i="13"/>
  <c r="E13"/>
  <c r="B13" i="30"/>
  <c r="E13"/>
  <c r="B13" i="27"/>
  <c r="E13"/>
  <c r="B13" i="19"/>
  <c r="E13"/>
  <c r="B13" i="18"/>
  <c r="E13"/>
  <c r="B13" i="16"/>
  <c r="E13"/>
  <c r="B13" i="11"/>
  <c r="E13"/>
  <c r="B13" i="25"/>
  <c r="E13"/>
  <c r="B13" i="24"/>
  <c r="E13"/>
  <c r="B13" i="23"/>
  <c r="E13"/>
  <c r="B13" i="22"/>
  <c r="E13"/>
  <c r="B13" i="21"/>
  <c r="E13"/>
  <c r="B13" i="20"/>
  <c r="E13"/>
  <c r="B13" i="15"/>
  <c r="E13"/>
  <c r="B13" i="14"/>
  <c r="E13"/>
  <c r="B13" i="12"/>
  <c r="E13"/>
  <c r="B13" i="10"/>
  <c r="E13"/>
  <c r="B12" i="30"/>
  <c r="E12"/>
  <c r="B12" i="25"/>
  <c r="E12"/>
  <c r="B12" i="22"/>
  <c r="E12"/>
  <c r="B12" i="31"/>
  <c r="E12"/>
  <c r="B12" i="29"/>
  <c r="E12"/>
  <c r="B12" i="26"/>
  <c r="E12"/>
  <c r="B12" i="24"/>
  <c r="E12"/>
  <c r="B12" i="21"/>
  <c r="E12"/>
  <c r="B12" i="19"/>
  <c r="E12"/>
  <c r="B12" i="17"/>
  <c r="E12"/>
  <c r="B12" i="28"/>
  <c r="E12"/>
  <c r="B12" i="27"/>
  <c r="E12"/>
  <c r="B12" i="23"/>
  <c r="E12"/>
  <c r="B12" i="18"/>
  <c r="E12"/>
  <c r="B12" i="16"/>
  <c r="E12"/>
  <c r="B12" i="13"/>
  <c r="E12"/>
  <c r="B12" i="12"/>
  <c r="E12"/>
  <c r="B12" i="32"/>
  <c r="E12"/>
  <c r="B12" i="20"/>
  <c r="E12"/>
  <c r="B12" i="14"/>
  <c r="E12"/>
  <c r="B12" i="11"/>
  <c r="E12"/>
  <c r="B12" i="10"/>
  <c r="E12"/>
  <c r="B12" i="15"/>
  <c r="E12"/>
  <c r="B12" i="1"/>
  <c r="D11" i="3"/>
  <c r="B11" i="30"/>
  <c r="E11"/>
  <c r="B11" i="25"/>
  <c r="E11"/>
  <c r="B11" i="23"/>
  <c r="E11"/>
  <c r="B11" i="22"/>
  <c r="E11"/>
  <c r="B11" i="17"/>
  <c r="E11"/>
  <c r="B11" i="15"/>
  <c r="E11"/>
  <c r="B11" i="14"/>
  <c r="E11"/>
  <c r="B11" i="11"/>
  <c r="E11"/>
  <c r="B11" i="16"/>
  <c r="E11"/>
  <c r="B11" i="10"/>
  <c r="E11"/>
  <c r="B11" i="19"/>
  <c r="E11"/>
  <c r="B11" i="18"/>
  <c r="E11"/>
  <c r="B11" i="12"/>
  <c r="E11"/>
  <c r="B11" i="31"/>
  <c r="E11"/>
  <c r="B11" i="28"/>
  <c r="E11"/>
  <c r="B11" i="24"/>
  <c r="E11"/>
  <c r="B11" i="13"/>
  <c r="E11"/>
  <c r="B11" i="32"/>
  <c r="E11"/>
  <c r="B11" i="29"/>
  <c r="E11"/>
  <c r="B11" i="27"/>
  <c r="E11"/>
  <c r="B11" i="26"/>
  <c r="E11"/>
  <c r="B11" i="21"/>
  <c r="E11"/>
  <c r="B11" i="20"/>
  <c r="E11"/>
  <c r="B29" i="9"/>
  <c r="E29"/>
  <c r="G29"/>
  <c r="B29" i="8"/>
  <c r="E29"/>
  <c r="G29"/>
  <c r="B29" i="6"/>
  <c r="E29"/>
  <c r="G29"/>
  <c r="B29" i="5"/>
  <c r="E29"/>
  <c r="G29"/>
  <c r="B29" i="4"/>
  <c r="E29"/>
  <c r="B29" i="7"/>
  <c r="E29"/>
  <c r="G29"/>
  <c r="B13" i="4"/>
  <c r="E13"/>
  <c r="B13" i="8"/>
  <c r="E13"/>
  <c r="G13"/>
  <c r="B32" i="9"/>
  <c r="E32"/>
  <c r="G32"/>
  <c r="B32" i="8"/>
  <c r="E32"/>
  <c r="G32"/>
  <c r="B32" i="7"/>
  <c r="E32"/>
  <c r="G32"/>
  <c r="B32" i="5"/>
  <c r="E32"/>
  <c r="G32"/>
  <c r="B32" i="1"/>
  <c r="B25" i="9"/>
  <c r="E25"/>
  <c r="G25"/>
  <c r="B25" i="8"/>
  <c r="E25"/>
  <c r="G25"/>
  <c r="B25" i="6"/>
  <c r="E25"/>
  <c r="G25"/>
  <c r="B25" i="5"/>
  <c r="E25"/>
  <c r="G25"/>
  <c r="B25" i="4"/>
  <c r="E25"/>
  <c r="B32"/>
  <c r="E32"/>
  <c r="B35" i="1"/>
  <c r="B34"/>
  <c r="B33" i="8"/>
  <c r="E33"/>
  <c r="G33"/>
  <c r="B33" i="7"/>
  <c r="E33"/>
  <c r="G33"/>
  <c r="B33" i="5"/>
  <c r="E33"/>
  <c r="G33"/>
  <c r="B33" i="4"/>
  <c r="E33"/>
  <c r="B33" i="6"/>
  <c r="E33"/>
  <c r="G33"/>
  <c r="B26" i="8"/>
  <c r="E26"/>
  <c r="G26"/>
  <c r="B26" i="6"/>
  <c r="E26"/>
  <c r="G26"/>
  <c r="B26" i="5"/>
  <c r="E26"/>
  <c r="G26"/>
  <c r="B26" i="4"/>
  <c r="E26"/>
  <c r="B13" i="7"/>
  <c r="E13"/>
  <c r="F13"/>
  <c r="B9" i="1"/>
  <c r="D8" i="3"/>
  <c r="B16" i="4"/>
  <c r="E16"/>
  <c r="F16"/>
  <c r="B34"/>
  <c r="E34"/>
  <c r="B28" i="5"/>
  <c r="E28"/>
  <c r="G28"/>
  <c r="B35"/>
  <c r="E35"/>
  <c r="G35"/>
  <c r="B27" i="6"/>
  <c r="E27"/>
  <c r="G27"/>
  <c r="B31"/>
  <c r="E31"/>
  <c r="G31"/>
  <c r="B16" i="7"/>
  <c r="E16"/>
  <c r="F16"/>
  <c r="B31"/>
  <c r="E31"/>
  <c r="G31"/>
  <c r="B30" i="8"/>
  <c r="E30"/>
  <c r="B30" i="9"/>
  <c r="E30"/>
  <c r="F30"/>
  <c r="B9" i="7"/>
  <c r="E9"/>
  <c r="F9"/>
  <c r="B8" i="4"/>
  <c r="E8"/>
  <c r="F8"/>
  <c r="B9" i="5"/>
  <c r="E9"/>
  <c r="F9"/>
  <c r="B27"/>
  <c r="E27"/>
  <c r="G27"/>
  <c r="B34"/>
  <c r="E34"/>
  <c r="G34"/>
  <c r="B16" i="6"/>
  <c r="E16"/>
  <c r="G16"/>
  <c r="B35" i="8"/>
  <c r="E35"/>
  <c r="G35"/>
  <c r="F26" i="9"/>
  <c r="B36"/>
  <c r="E36"/>
  <c r="G36"/>
  <c r="B36" i="8"/>
  <c r="E36"/>
  <c r="G36"/>
  <c r="B36" i="7"/>
  <c r="E36"/>
  <c r="G36"/>
  <c r="B36" i="5"/>
  <c r="E36"/>
  <c r="G36"/>
  <c r="B36" i="4"/>
  <c r="E36"/>
  <c r="B28" i="7"/>
  <c r="E28"/>
  <c r="G28"/>
  <c r="B28" i="9"/>
  <c r="E28"/>
  <c r="G28"/>
  <c r="B27" i="4"/>
  <c r="E27"/>
  <c r="B28"/>
  <c r="E28"/>
  <c r="B22" i="5"/>
  <c r="E22"/>
  <c r="G22"/>
  <c r="B31"/>
  <c r="E31"/>
  <c r="G31"/>
  <c r="B35" i="6"/>
  <c r="E35"/>
  <c r="G35"/>
  <c r="B26" i="7"/>
  <c r="E26"/>
  <c r="G26"/>
  <c r="B35"/>
  <c r="E35"/>
  <c r="G35"/>
  <c r="B27" i="8"/>
  <c r="E27"/>
  <c r="G27"/>
  <c r="B34"/>
  <c r="E34"/>
  <c r="G34"/>
  <c r="B9" i="9"/>
  <c r="E9"/>
  <c r="F9"/>
  <c r="B27"/>
  <c r="E27"/>
  <c r="G27"/>
  <c r="B34"/>
  <c r="E34"/>
  <c r="G34"/>
  <c r="B15" i="5"/>
  <c r="E15"/>
  <c r="B21" i="7"/>
  <c r="E21"/>
  <c r="G21"/>
  <c r="B21" i="8"/>
  <c r="E21"/>
  <c r="G21"/>
  <c r="B21" i="9"/>
  <c r="E21"/>
  <c r="G21"/>
  <c r="B21" i="6"/>
  <c r="E21"/>
  <c r="G21"/>
  <c r="B21" i="1"/>
  <c r="D20" i="3"/>
  <c r="B18" i="8"/>
  <c r="E18"/>
  <c r="G18"/>
  <c r="B18" i="9"/>
  <c r="E18"/>
  <c r="G18"/>
  <c r="B18" i="7"/>
  <c r="E18"/>
  <c r="G18"/>
  <c r="B18" i="6"/>
  <c r="E18"/>
  <c r="G18"/>
  <c r="B18" i="4"/>
  <c r="E18"/>
  <c r="B18" i="5"/>
  <c r="E18"/>
  <c r="G18"/>
  <c r="B15" i="8"/>
  <c r="E15"/>
  <c r="G15"/>
  <c r="B15" i="9"/>
  <c r="E15"/>
  <c r="B15" i="7"/>
  <c r="E15"/>
  <c r="B15" i="4"/>
  <c r="E15"/>
  <c r="B15" i="6"/>
  <c r="E15"/>
  <c r="G15"/>
  <c r="B22" i="8"/>
  <c r="E22"/>
  <c r="G22"/>
  <c r="B22" i="9"/>
  <c r="E22"/>
  <c r="G22"/>
  <c r="B22" i="6"/>
  <c r="E22"/>
  <c r="G22"/>
  <c r="B22" i="4"/>
  <c r="E22"/>
  <c r="B19" i="9"/>
  <c r="E19"/>
  <c r="G19"/>
  <c r="B19" i="6"/>
  <c r="E19"/>
  <c r="G19"/>
  <c r="B19" i="8"/>
  <c r="E19"/>
  <c r="G19"/>
  <c r="B19" i="7"/>
  <c r="E19"/>
  <c r="G19"/>
  <c r="B19" i="5"/>
  <c r="E19"/>
  <c r="G19"/>
  <c r="B17" i="8"/>
  <c r="E17"/>
  <c r="G17"/>
  <c r="B17" i="7"/>
  <c r="E17"/>
  <c r="B17" i="6"/>
  <c r="E17"/>
  <c r="G17"/>
  <c r="B17" i="9"/>
  <c r="E17"/>
  <c r="B17" i="5"/>
  <c r="E17"/>
  <c r="G17"/>
  <c r="B17" i="4"/>
  <c r="E17"/>
  <c r="B17" i="1"/>
  <c r="D16" i="3"/>
  <c r="E13" i="1"/>
  <c r="B10" i="8"/>
  <c r="E10"/>
  <c r="B10" i="9"/>
  <c r="E10"/>
  <c r="B10" i="6"/>
  <c r="E10"/>
  <c r="B10" i="7"/>
  <c r="E10"/>
  <c r="B10" i="1"/>
  <c r="D9" i="3"/>
  <c r="B8" i="9"/>
  <c r="E8"/>
  <c r="B8" i="8"/>
  <c r="E8"/>
  <c r="B8" i="7"/>
  <c r="E8"/>
  <c r="B8" i="5"/>
  <c r="E8"/>
  <c r="B8" i="6"/>
  <c r="E8"/>
  <c r="B8" i="1"/>
  <c r="D7" i="3"/>
  <c r="B21" i="5"/>
  <c r="E21"/>
  <c r="G21"/>
  <c r="B12" i="9"/>
  <c r="E12"/>
  <c r="B12" i="7"/>
  <c r="E12"/>
  <c r="B12" i="5"/>
  <c r="E12"/>
  <c r="B12" i="8"/>
  <c r="E12"/>
  <c r="G12"/>
  <c r="B7"/>
  <c r="E7"/>
  <c r="B7" i="9"/>
  <c r="E7"/>
  <c r="B7" i="4"/>
  <c r="E7"/>
  <c r="B7" i="5"/>
  <c r="E7"/>
  <c r="B7" i="7"/>
  <c r="E7"/>
  <c r="B7" i="6"/>
  <c r="E7"/>
  <c r="B7" i="1"/>
  <c r="B23" i="9"/>
  <c r="E23"/>
  <c r="G23"/>
  <c r="B23" i="6"/>
  <c r="E23"/>
  <c r="G23"/>
  <c r="B23" i="7"/>
  <c r="E23"/>
  <c r="G23"/>
  <c r="B23" i="5"/>
  <c r="E23"/>
  <c r="G23"/>
  <c r="B23" i="8"/>
  <c r="E23"/>
  <c r="G23"/>
  <c r="B11"/>
  <c r="E11"/>
  <c r="G11"/>
  <c r="B11" i="9"/>
  <c r="E11"/>
  <c r="B11" i="4"/>
  <c r="E11"/>
  <c r="B11" i="7"/>
  <c r="E11"/>
  <c r="B11" i="5"/>
  <c r="E11"/>
  <c r="B11" i="1"/>
  <c r="D10" i="3"/>
  <c r="B23" i="4"/>
  <c r="E23"/>
  <c r="B12" i="6"/>
  <c r="E12"/>
  <c r="B22" i="1"/>
  <c r="D21" i="3"/>
  <c r="B19" i="1"/>
  <c r="D18" i="3"/>
  <c r="B14" i="8"/>
  <c r="E14"/>
  <c r="G14"/>
  <c r="B14" i="6"/>
  <c r="E14"/>
  <c r="B14" i="1"/>
  <c r="D13" i="3"/>
  <c r="B14" i="7"/>
  <c r="E14"/>
  <c r="B14" i="4"/>
  <c r="E14"/>
  <c r="B12"/>
  <c r="E12"/>
  <c r="B10"/>
  <c r="E10"/>
  <c r="B19"/>
  <c r="E19"/>
  <c r="B11" i="6"/>
  <c r="E11"/>
  <c r="B14" i="9"/>
  <c r="E14"/>
  <c r="B24" i="7"/>
  <c r="E24"/>
  <c r="G24"/>
  <c r="B24" i="5"/>
  <c r="E24"/>
  <c r="G24"/>
  <c r="B24" i="9"/>
  <c r="E24"/>
  <c r="G24"/>
  <c r="B20" i="7"/>
  <c r="E20"/>
  <c r="G20"/>
  <c r="B20" i="5"/>
  <c r="E20"/>
  <c r="G20"/>
  <c r="B20" i="8"/>
  <c r="E20"/>
  <c r="G20"/>
  <c r="B20" i="6"/>
  <c r="E20"/>
  <c r="G20"/>
  <c r="B16" i="9"/>
  <c r="E16"/>
  <c r="B16" i="8"/>
  <c r="E16"/>
  <c r="G16"/>
  <c r="B16" i="5"/>
  <c r="E16"/>
  <c r="G16"/>
  <c r="B24" i="8"/>
  <c r="E24"/>
  <c r="G24"/>
  <c r="B24" i="6"/>
  <c r="E24"/>
  <c r="G24"/>
  <c r="B13"/>
  <c r="E13"/>
  <c r="B9"/>
  <c r="E9"/>
  <c r="B9" i="8"/>
  <c r="E9"/>
  <c r="B13" i="9"/>
  <c r="E13"/>
  <c r="B13" i="5"/>
  <c r="E13"/>
  <c r="D30" i="3"/>
  <c r="E30"/>
  <c r="F27" i="7"/>
  <c r="E23" i="3"/>
  <c r="M23"/>
  <c r="E24"/>
  <c r="D6"/>
  <c r="E7" i="1"/>
  <c r="F7"/>
  <c r="E8"/>
  <c r="F8"/>
  <c r="E9"/>
  <c r="F9"/>
  <c r="E10"/>
  <c r="F10"/>
  <c r="E11"/>
  <c r="F11"/>
  <c r="E12"/>
  <c r="F12"/>
  <c r="F13"/>
  <c r="E14"/>
  <c r="F14"/>
  <c r="E15"/>
  <c r="F15"/>
  <c r="E16"/>
  <c r="F16"/>
  <c r="E17"/>
  <c r="F17"/>
  <c r="E18"/>
  <c r="F18"/>
  <c r="E19"/>
  <c r="F19"/>
  <c r="E21"/>
  <c r="F21"/>
  <c r="E22"/>
  <c r="F22"/>
  <c r="E23"/>
  <c r="F23"/>
  <c r="F24"/>
  <c r="E25"/>
  <c r="F25"/>
  <c r="E26"/>
  <c r="F26"/>
  <c r="E28"/>
  <c r="F28"/>
  <c r="E29"/>
  <c r="F29"/>
  <c r="E30"/>
  <c r="F30"/>
  <c r="E32"/>
  <c r="F32"/>
  <c r="E33"/>
  <c r="F33"/>
  <c r="E34"/>
  <c r="F34"/>
  <c r="E35"/>
  <c r="F35"/>
  <c r="G7"/>
  <c r="F7" i="4"/>
  <c r="F10"/>
  <c r="F11"/>
  <c r="F12"/>
  <c r="F13"/>
  <c r="F14"/>
  <c r="F15"/>
  <c r="F17"/>
  <c r="F18"/>
  <c r="F19"/>
  <c r="F22"/>
  <c r="F23"/>
  <c r="F25"/>
  <c r="F26"/>
  <c r="F27"/>
  <c r="F28"/>
  <c r="F29"/>
  <c r="F32"/>
  <c r="F33"/>
  <c r="F34"/>
  <c r="G7"/>
  <c r="F7" i="5"/>
  <c r="F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1"/>
  <c r="F32"/>
  <c r="F33"/>
  <c r="F34"/>
  <c r="F35"/>
  <c r="G7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G7"/>
  <c r="F7" i="7"/>
  <c r="F8"/>
  <c r="F10"/>
  <c r="F11"/>
  <c r="F12"/>
  <c r="F14"/>
  <c r="F15"/>
  <c r="F17"/>
  <c r="F18"/>
  <c r="F19"/>
  <c r="F20"/>
  <c r="F21"/>
  <c r="F22"/>
  <c r="F23"/>
  <c r="F24"/>
  <c r="F25"/>
  <c r="F26"/>
  <c r="F28"/>
  <c r="F29"/>
  <c r="F30"/>
  <c r="F31"/>
  <c r="F32"/>
  <c r="F33"/>
  <c r="F35"/>
  <c r="G7"/>
  <c r="F7" i="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G7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F6" i="3"/>
  <c r="G8" i="1"/>
  <c r="G8" i="4"/>
  <c r="G8" i="5"/>
  <c r="G8" i="6"/>
  <c r="G8" i="7"/>
  <c r="G8" i="8"/>
  <c r="G8" i="9"/>
  <c r="G8" i="10"/>
  <c r="G8" i="11"/>
  <c r="G8" i="12"/>
  <c r="G8" i="13"/>
  <c r="G8" i="14"/>
  <c r="G8" i="15"/>
  <c r="G8" i="16"/>
  <c r="G8" i="17"/>
  <c r="G8" i="18"/>
  <c r="G8" i="19"/>
  <c r="G8" i="20"/>
  <c r="G8" i="21"/>
  <c r="G8" i="22"/>
  <c r="G8" i="23"/>
  <c r="G8" i="24"/>
  <c r="G8" i="25"/>
  <c r="G8" i="26"/>
  <c r="G8" i="27"/>
  <c r="G8" i="28"/>
  <c r="G8" i="29"/>
  <c r="G8" i="30"/>
  <c r="G8" i="31"/>
  <c r="G8" i="32"/>
  <c r="F7" i="3"/>
  <c r="G9" i="1"/>
  <c r="G9" i="4"/>
  <c r="G9" i="5"/>
  <c r="G9" i="6"/>
  <c r="G9" i="7"/>
  <c r="G9" i="8"/>
  <c r="G9" i="9"/>
  <c r="G9" i="10"/>
  <c r="G9" i="11"/>
  <c r="G9" i="12"/>
  <c r="G9" i="13"/>
  <c r="G9" i="14"/>
  <c r="G9" i="15"/>
  <c r="G9" i="16"/>
  <c r="G9" i="17"/>
  <c r="G9" i="18"/>
  <c r="G9" i="19"/>
  <c r="G9" i="20"/>
  <c r="G9" i="21"/>
  <c r="G9" i="22"/>
  <c r="G9" i="23"/>
  <c r="G9" i="24"/>
  <c r="G9" i="25"/>
  <c r="G9" i="26"/>
  <c r="G9" i="27"/>
  <c r="G9" i="28"/>
  <c r="G9" i="29"/>
  <c r="G9" i="30"/>
  <c r="G9" i="31"/>
  <c r="G9" i="32"/>
  <c r="F8" i="3"/>
  <c r="G10" i="1"/>
  <c r="G10" i="4"/>
  <c r="G10" i="5"/>
  <c r="G10" i="6"/>
  <c r="G10" i="7"/>
  <c r="G10" i="8"/>
  <c r="G10" i="9"/>
  <c r="G10" i="10"/>
  <c r="G10" i="11"/>
  <c r="G10" i="12"/>
  <c r="G10" i="13"/>
  <c r="G10" i="14"/>
  <c r="G10" i="15"/>
  <c r="G10" i="16"/>
  <c r="G10" i="17"/>
  <c r="G10" i="18"/>
  <c r="G10" i="19"/>
  <c r="G10" i="20"/>
  <c r="G10" i="21"/>
  <c r="G10" i="22"/>
  <c r="G10" i="23"/>
  <c r="G10" i="24"/>
  <c r="G10" i="25"/>
  <c r="G10" i="26"/>
  <c r="G10" i="27"/>
  <c r="G10" i="28"/>
  <c r="G10" i="29"/>
  <c r="G10" i="30"/>
  <c r="G10" i="31"/>
  <c r="G10" i="32"/>
  <c r="F9" i="3"/>
  <c r="G11" i="1"/>
  <c r="G11" i="4"/>
  <c r="G11" i="5"/>
  <c r="G11" i="6"/>
  <c r="G11" i="7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F10" i="3"/>
  <c r="G12" i="1"/>
  <c r="G12" i="4"/>
  <c r="G12" i="5"/>
  <c r="G12" i="6"/>
  <c r="G12" i="7"/>
  <c r="G12" i="9"/>
  <c r="G12" i="10"/>
  <c r="G12" i="11"/>
  <c r="G12" i="12"/>
  <c r="G12" i="13"/>
  <c r="G12" i="14"/>
  <c r="G12" i="15"/>
  <c r="G12" i="16"/>
  <c r="G12" i="17"/>
  <c r="G12" i="18"/>
  <c r="G12" i="19"/>
  <c r="G12" i="20"/>
  <c r="G12" i="21"/>
  <c r="G12" i="22"/>
  <c r="G12" i="23"/>
  <c r="G12" i="24"/>
  <c r="G12" i="25"/>
  <c r="G12" i="26"/>
  <c r="G12" i="27"/>
  <c r="G12" i="28"/>
  <c r="G12" i="29"/>
  <c r="G12" i="30"/>
  <c r="G12" i="31"/>
  <c r="G12" i="32"/>
  <c r="F11" i="3"/>
  <c r="G13" i="1"/>
  <c r="G13" i="4"/>
  <c r="G13" i="5"/>
  <c r="G13" i="6"/>
  <c r="G13" i="7"/>
  <c r="G13" i="9"/>
  <c r="G13" i="10"/>
  <c r="G13" i="11"/>
  <c r="G13" i="12"/>
  <c r="G13" i="13"/>
  <c r="G13" i="14"/>
  <c r="G13" i="15"/>
  <c r="G13" i="16"/>
  <c r="G13" i="17"/>
  <c r="G13" i="18"/>
  <c r="G13" i="19"/>
  <c r="G13" i="20"/>
  <c r="G13" i="21"/>
  <c r="G13" i="22"/>
  <c r="G13" i="23"/>
  <c r="G13" i="24"/>
  <c r="G13" i="25"/>
  <c r="G13" i="26"/>
  <c r="G13" i="27"/>
  <c r="G13" i="28"/>
  <c r="G13" i="29"/>
  <c r="G13" i="30"/>
  <c r="G13" i="31"/>
  <c r="G13" i="32"/>
  <c r="F12" i="3"/>
  <c r="F13"/>
  <c r="F14"/>
  <c r="F15"/>
  <c r="F16"/>
  <c r="F17"/>
  <c r="F18"/>
  <c r="D19"/>
  <c r="F19"/>
  <c r="F20"/>
  <c r="F21"/>
  <c r="D22"/>
  <c r="F22"/>
  <c r="F23"/>
  <c r="F24"/>
  <c r="F25"/>
  <c r="D26"/>
  <c r="F26"/>
  <c r="D27"/>
  <c r="F27"/>
  <c r="F28"/>
  <c r="D29"/>
  <c r="F29"/>
  <c r="F30"/>
  <c r="D31"/>
  <c r="F31"/>
  <c r="F32"/>
  <c r="D33"/>
  <c r="F33"/>
  <c r="D34"/>
  <c r="F34"/>
  <c r="D35"/>
  <c r="F3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G30" i="1"/>
  <c r="G30" i="4"/>
  <c r="G30" i="5"/>
  <c r="G30" i="8"/>
  <c r="G30" i="9"/>
  <c r="G30" i="10"/>
  <c r="G30" i="11"/>
  <c r="G30" i="12"/>
  <c r="G30" i="13"/>
  <c r="G30" i="14"/>
  <c r="G30" i="15"/>
  <c r="G30" i="16"/>
  <c r="G30" i="17"/>
  <c r="G30" i="18"/>
  <c r="G30" i="19"/>
  <c r="G30" i="20"/>
  <c r="G30" i="21"/>
  <c r="G30" i="22"/>
  <c r="G30" i="23"/>
  <c r="G30" i="24"/>
  <c r="G30" i="25"/>
  <c r="G30" i="26"/>
  <c r="G30" i="27"/>
  <c r="G30" i="28"/>
  <c r="G30" i="29"/>
  <c r="G30" i="30"/>
  <c r="G30" i="31"/>
  <c r="G30" i="32"/>
  <c r="G31" i="1"/>
  <c r="G31" i="4"/>
  <c r="G31" i="10"/>
  <c r="G31" i="11"/>
  <c r="G31" i="12"/>
  <c r="G31" i="13"/>
  <c r="G31" i="14"/>
  <c r="G31" i="15"/>
  <c r="G31" i="16"/>
  <c r="G31" i="17"/>
  <c r="G31" i="18"/>
  <c r="G31" i="19"/>
  <c r="G31" i="20"/>
  <c r="G31" i="21"/>
  <c r="G31" i="22"/>
  <c r="G31" i="23"/>
  <c r="G31" i="24"/>
  <c r="G31" i="25"/>
  <c r="G31" i="26"/>
  <c r="G31" i="27"/>
  <c r="G31" i="28"/>
  <c r="G31" i="29"/>
  <c r="G31" i="30"/>
  <c r="G31" i="31"/>
  <c r="G31" i="32"/>
  <c r="G32" i="1"/>
  <c r="G32" i="4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G33" i="1"/>
  <c r="G33" i="4"/>
  <c r="G33" i="10"/>
  <c r="G33" i="11"/>
  <c r="G33" i="12"/>
  <c r="G33" i="13"/>
  <c r="G33" i="14"/>
  <c r="G33" i="15"/>
  <c r="G33" i="16"/>
  <c r="G33" i="17"/>
  <c r="G33" i="18"/>
  <c r="G33" i="19"/>
  <c r="G33" i="20"/>
  <c r="G33" i="21"/>
  <c r="G33" i="22"/>
  <c r="G33" i="23"/>
  <c r="G33" i="24"/>
  <c r="G33" i="25"/>
  <c r="G33" i="26"/>
  <c r="G33" i="27"/>
  <c r="G33" i="28"/>
  <c r="G33" i="29"/>
  <c r="G33" i="30"/>
  <c r="G33" i="31"/>
  <c r="G33" i="32"/>
  <c r="G34" i="1"/>
  <c r="G34" i="4"/>
  <c r="G34" i="6"/>
  <c r="G34" i="7"/>
  <c r="G34" i="10"/>
  <c r="G34" i="11"/>
  <c r="G34" i="12"/>
  <c r="G34" i="13"/>
  <c r="G34" i="14"/>
  <c r="G34" i="15"/>
  <c r="G34" i="16"/>
  <c r="G34" i="17"/>
  <c r="G34" i="18"/>
  <c r="G34" i="19"/>
  <c r="G34" i="20"/>
  <c r="G34" i="21"/>
  <c r="G34" i="22"/>
  <c r="G34" i="23"/>
  <c r="G34" i="24"/>
  <c r="G34" i="25"/>
  <c r="G34" i="26"/>
  <c r="G34" i="27"/>
  <c r="G34" i="28"/>
  <c r="G34" i="29"/>
  <c r="G34" i="30"/>
  <c r="G34" i="31"/>
  <c r="G34" i="32"/>
  <c r="G35" i="1"/>
  <c r="G35" i="4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E36" i="1"/>
  <c r="G36"/>
  <c r="G36" i="4"/>
  <c r="G36" i="6"/>
  <c r="G36" i="10"/>
  <c r="G36" i="11"/>
  <c r="G36" i="12"/>
  <c r="G36" i="13"/>
  <c r="G36" i="14"/>
  <c r="G36" i="15"/>
  <c r="G36" i="16"/>
  <c r="G36" i="17"/>
  <c r="G36" i="18"/>
  <c r="G36" i="19"/>
  <c r="G36" i="20"/>
  <c r="G36" i="21"/>
  <c r="G36" i="22"/>
  <c r="G36" i="23"/>
  <c r="G36" i="24"/>
  <c r="G36" i="25"/>
  <c r="G36" i="26"/>
  <c r="G36" i="27"/>
  <c r="G36" i="28"/>
  <c r="G36" i="29"/>
  <c r="G36" i="30"/>
  <c r="G36" i="31"/>
  <c r="G36" i="32"/>
  <c r="C29" i="3"/>
  <c r="C30"/>
  <c r="C31"/>
  <c r="C32"/>
  <c r="C33"/>
  <c r="C34"/>
  <c r="C35"/>
  <c r="B6"/>
  <c r="P32"/>
  <c r="M32"/>
  <c r="E32"/>
  <c r="P30"/>
  <c r="M30"/>
  <c r="E25"/>
  <c r="E28"/>
  <c r="E21"/>
  <c r="E20"/>
  <c r="M20"/>
  <c r="E18"/>
  <c r="E17"/>
  <c r="E7"/>
  <c r="E16"/>
  <c r="E13"/>
  <c r="E9"/>
  <c r="E8"/>
  <c r="E11"/>
  <c r="E14"/>
  <c r="E10"/>
  <c r="E15"/>
  <c r="E12"/>
  <c r="H33" i="9"/>
  <c r="G26"/>
  <c r="K28" i="3"/>
  <c r="K12"/>
  <c r="F33" i="9"/>
  <c r="F31"/>
  <c r="H25" i="7"/>
  <c r="H30" i="6"/>
  <c r="H35" i="9"/>
  <c r="H31" i="8"/>
  <c r="H27" i="7"/>
  <c r="K25" i="3"/>
  <c r="H22" i="7"/>
  <c r="H28" i="8"/>
  <c r="H31" i="9"/>
  <c r="K9" i="3"/>
  <c r="F20" i="9"/>
  <c r="K7" i="3"/>
  <c r="K8"/>
  <c r="K10"/>
  <c r="H20" i="9"/>
  <c r="K18" i="3"/>
  <c r="K32"/>
  <c r="K21"/>
  <c r="K16"/>
  <c r="K20"/>
  <c r="K11"/>
  <c r="K14"/>
  <c r="K13"/>
  <c r="K24"/>
  <c r="K30"/>
  <c r="H32" i="6"/>
  <c r="F35" i="9"/>
  <c r="F36" i="1"/>
  <c r="H30" i="8"/>
  <c r="F30" i="12"/>
  <c r="H30"/>
  <c r="H30" i="21"/>
  <c r="F30"/>
  <c r="H30" i="17"/>
  <c r="F30"/>
  <c r="H30" i="32"/>
  <c r="F30"/>
  <c r="H30" i="18"/>
  <c r="F30"/>
  <c r="F30" i="25"/>
  <c r="H30"/>
  <c r="H30" i="7"/>
  <c r="H30" i="29"/>
  <c r="F30"/>
  <c r="H30" i="23"/>
  <c r="F30"/>
  <c r="H30" i="19"/>
  <c r="F30"/>
  <c r="H30" i="13"/>
  <c r="F30"/>
  <c r="H30" i="20"/>
  <c r="F30"/>
  <c r="F30" i="28"/>
  <c r="H30"/>
  <c r="H30" i="10"/>
  <c r="F30"/>
  <c r="H30" i="26"/>
  <c r="F30"/>
  <c r="F30" i="27"/>
  <c r="H30"/>
  <c r="H30" i="16"/>
  <c r="F30"/>
  <c r="F30" i="22"/>
  <c r="H30"/>
  <c r="F30" i="31"/>
  <c r="H30"/>
  <c r="H30" i="9"/>
  <c r="H30" i="5"/>
  <c r="H30" i="15"/>
  <c r="F30"/>
  <c r="F30" i="11"/>
  <c r="H30"/>
  <c r="H30" i="30"/>
  <c r="F30"/>
  <c r="H30" i="14"/>
  <c r="F30"/>
  <c r="H30" i="24"/>
  <c r="F30"/>
  <c r="H31" i="13"/>
  <c r="F31"/>
  <c r="H31" i="20"/>
  <c r="F31"/>
  <c r="H31" i="27"/>
  <c r="F31"/>
  <c r="F31" i="18"/>
  <c r="H31"/>
  <c r="F31" i="29"/>
  <c r="H31"/>
  <c r="H31" i="23"/>
  <c r="F31"/>
  <c r="H31" i="21"/>
  <c r="F31"/>
  <c r="H31" i="31"/>
  <c r="F31"/>
  <c r="H31" i="19"/>
  <c r="F31"/>
  <c r="F31" i="30"/>
  <c r="H31"/>
  <c r="H31" i="10"/>
  <c r="F31"/>
  <c r="F31" i="28"/>
  <c r="H31"/>
  <c r="F31" i="24"/>
  <c r="H31"/>
  <c r="H31" i="12"/>
  <c r="F31"/>
  <c r="H31" i="22"/>
  <c r="F31"/>
  <c r="H31" i="32"/>
  <c r="F31"/>
  <c r="H31" i="16"/>
  <c r="F31"/>
  <c r="F31" i="14"/>
  <c r="H31"/>
  <c r="H31" i="17"/>
  <c r="F31"/>
  <c r="F31" i="26"/>
  <c r="H31"/>
  <c r="F31" i="15"/>
  <c r="H31"/>
  <c r="H31" i="25"/>
  <c r="F31"/>
  <c r="H31" i="11"/>
  <c r="F31"/>
  <c r="F32" i="16"/>
  <c r="H32"/>
  <c r="H32" i="29"/>
  <c r="F32"/>
  <c r="H32" i="22"/>
  <c r="F32"/>
  <c r="H32" i="30"/>
  <c r="F32"/>
  <c r="H32" i="12"/>
  <c r="F32"/>
  <c r="F32" i="20"/>
  <c r="H32"/>
  <c r="H32" i="23"/>
  <c r="F32"/>
  <c r="H32" i="31"/>
  <c r="F32"/>
  <c r="H32" i="25"/>
  <c r="F32"/>
  <c r="F32" i="10"/>
  <c r="H32"/>
  <c r="H32" i="15"/>
  <c r="F32"/>
  <c r="F32" i="24"/>
  <c r="H32"/>
  <c r="H32" i="17"/>
  <c r="F32"/>
  <c r="F32" i="14"/>
  <c r="H32"/>
  <c r="H32" i="26"/>
  <c r="F32"/>
  <c r="H32" i="13"/>
  <c r="F32"/>
  <c r="H32" i="18"/>
  <c r="F32"/>
  <c r="F32" i="32"/>
  <c r="H32"/>
  <c r="F32" i="28"/>
  <c r="H32"/>
  <c r="H32" i="21"/>
  <c r="F32"/>
  <c r="F32" i="27"/>
  <c r="H32"/>
  <c r="H32" i="11"/>
  <c r="F32"/>
  <c r="H32" i="19"/>
  <c r="F32"/>
  <c r="H33" i="15"/>
  <c r="F33"/>
  <c r="F33" i="12"/>
  <c r="H33"/>
  <c r="H33" i="31"/>
  <c r="F33"/>
  <c r="H33" i="14"/>
  <c r="F33"/>
  <c r="F33" i="25"/>
  <c r="H33"/>
  <c r="F33" i="20"/>
  <c r="H33"/>
  <c r="F33" i="22"/>
  <c r="H33"/>
  <c r="F33" i="16"/>
  <c r="H33"/>
  <c r="H33" i="21"/>
  <c r="F33"/>
  <c r="F33" i="17"/>
  <c r="H33"/>
  <c r="F33" i="26"/>
  <c r="H33"/>
  <c r="H33" i="29"/>
  <c r="F33"/>
  <c r="F33" i="24"/>
  <c r="H33"/>
  <c r="F33" i="19"/>
  <c r="H33"/>
  <c r="H33" i="11"/>
  <c r="F33"/>
  <c r="H33" i="18"/>
  <c r="F33"/>
  <c r="H33" i="30"/>
  <c r="F33"/>
  <c r="H33" i="10"/>
  <c r="F33"/>
  <c r="H33" i="28"/>
  <c r="F33"/>
  <c r="H33" i="27"/>
  <c r="F33"/>
  <c r="H33" i="13"/>
  <c r="F33"/>
  <c r="F33" i="23"/>
  <c r="H33"/>
  <c r="F33" i="32"/>
  <c r="H33"/>
  <c r="F34" i="12"/>
  <c r="H34"/>
  <c r="H34" i="22"/>
  <c r="F34"/>
  <c r="H34" i="10"/>
  <c r="F34"/>
  <c r="H34" i="28"/>
  <c r="F34"/>
  <c r="F34" i="27"/>
  <c r="H34"/>
  <c r="H34" i="23"/>
  <c r="F34"/>
  <c r="H34" i="14"/>
  <c r="F34"/>
  <c r="H34" i="24"/>
  <c r="F34"/>
  <c r="F34" i="11"/>
  <c r="H34"/>
  <c r="H34" i="32"/>
  <c r="F34"/>
  <c r="H34" i="18"/>
  <c r="F34"/>
  <c r="H34" i="26"/>
  <c r="F34"/>
  <c r="H34" i="15"/>
  <c r="F34"/>
  <c r="H34" i="29"/>
  <c r="F34"/>
  <c r="H34" i="16"/>
  <c r="F34"/>
  <c r="H34" i="13"/>
  <c r="F34"/>
  <c r="H34" i="19"/>
  <c r="F34"/>
  <c r="H34" i="30"/>
  <c r="F34"/>
  <c r="H34" i="7"/>
  <c r="H34" i="21"/>
  <c r="F34"/>
  <c r="F34" i="31"/>
  <c r="H34"/>
  <c r="F34" i="25"/>
  <c r="H34"/>
  <c r="H34" i="17"/>
  <c r="F34"/>
  <c r="F34" i="20"/>
  <c r="H34"/>
  <c r="H34" i="6"/>
  <c r="F35" i="23"/>
  <c r="H35"/>
  <c r="H35" i="16"/>
  <c r="F35"/>
  <c r="H35" i="11"/>
  <c r="F35"/>
  <c r="H35" i="19"/>
  <c r="F35"/>
  <c r="H35" i="27"/>
  <c r="F35"/>
  <c r="H35" i="18"/>
  <c r="F35"/>
  <c r="H35" i="10"/>
  <c r="F35"/>
  <c r="H35" i="12"/>
  <c r="F35"/>
  <c r="H35" i="20"/>
  <c r="F35"/>
  <c r="F35" i="30"/>
  <c r="H35"/>
  <c r="H35" i="22"/>
  <c r="F35"/>
  <c r="H35" i="24"/>
  <c r="F35"/>
  <c r="H35" i="25"/>
  <c r="F35"/>
  <c r="H35" i="13"/>
  <c r="F35"/>
  <c r="H35" i="21"/>
  <c r="F35"/>
  <c r="H35" i="31"/>
  <c r="F35"/>
  <c r="F35" i="15"/>
  <c r="H35"/>
  <c r="F35" i="29"/>
  <c r="H35"/>
  <c r="H35" i="28"/>
  <c r="F35"/>
  <c r="F35" i="14"/>
  <c r="H35"/>
  <c r="F35" i="26"/>
  <c r="H35"/>
  <c r="H35" i="32"/>
  <c r="F35"/>
  <c r="F35" i="17"/>
  <c r="H35"/>
  <c r="F36" i="18"/>
  <c r="H36"/>
  <c r="F36" i="27"/>
  <c r="H36"/>
  <c r="F36" i="15"/>
  <c r="H36"/>
  <c r="F36" i="6"/>
  <c r="H36" i="12"/>
  <c r="F36"/>
  <c r="F36" i="20"/>
  <c r="H36"/>
  <c r="F36" i="31"/>
  <c r="H36"/>
  <c r="H36" i="17"/>
  <c r="F36"/>
  <c r="H36" i="29"/>
  <c r="F36"/>
  <c r="H36" i="11"/>
  <c r="F36"/>
  <c r="F36" i="23"/>
  <c r="H36"/>
  <c r="H36" i="25"/>
  <c r="F36"/>
  <c r="F36" i="10"/>
  <c r="H36"/>
  <c r="H36" i="19"/>
  <c r="F36"/>
  <c r="H36" i="30"/>
  <c r="F36"/>
  <c r="H36" i="22"/>
  <c r="F36"/>
  <c r="H36" i="28"/>
  <c r="F36"/>
  <c r="F36" i="24"/>
  <c r="H36"/>
  <c r="H36" i="6"/>
  <c r="F36" i="16"/>
  <c r="H36"/>
  <c r="H36" i="13"/>
  <c r="F36"/>
  <c r="H36" i="26"/>
  <c r="F36"/>
  <c r="F36" i="14"/>
  <c r="H36"/>
  <c r="H36" i="21"/>
  <c r="F36"/>
  <c r="F36" i="32"/>
  <c r="H36"/>
  <c r="H29" i="22"/>
  <c r="G29"/>
  <c r="F29"/>
  <c r="G29" i="14"/>
  <c r="F29"/>
  <c r="H29"/>
  <c r="H29" i="30"/>
  <c r="G29"/>
  <c r="F29"/>
  <c r="G29" i="18"/>
  <c r="F29"/>
  <c r="H29"/>
  <c r="H29" i="24"/>
  <c r="G29"/>
  <c r="F29"/>
  <c r="H29" i="10"/>
  <c r="G29"/>
  <c r="F29"/>
  <c r="F29" i="25"/>
  <c r="H29"/>
  <c r="G29"/>
  <c r="H29" i="15"/>
  <c r="G29"/>
  <c r="F29"/>
  <c r="H29" i="31"/>
  <c r="F29"/>
  <c r="G29"/>
  <c r="H29" i="11"/>
  <c r="G29"/>
  <c r="F29"/>
  <c r="H29" i="26"/>
  <c r="G29"/>
  <c r="F29"/>
  <c r="H29" i="13"/>
  <c r="G29"/>
  <c r="F29"/>
  <c r="H29" i="27"/>
  <c r="F29"/>
  <c r="G29"/>
  <c r="H29" i="16"/>
  <c r="F29"/>
  <c r="G29"/>
  <c r="F29" i="32"/>
  <c r="H29"/>
  <c r="G29"/>
  <c r="F29" i="21"/>
  <c r="G29"/>
  <c r="H29"/>
  <c r="H29" i="28"/>
  <c r="G29"/>
  <c r="F29"/>
  <c r="H29" i="19"/>
  <c r="G29"/>
  <c r="F29"/>
  <c r="F29" i="12"/>
  <c r="H29"/>
  <c r="G29"/>
  <c r="F29" i="20"/>
  <c r="G29"/>
  <c r="H29"/>
  <c r="H29" i="17"/>
  <c r="G29"/>
  <c r="F29"/>
  <c r="F29" i="23"/>
  <c r="G29"/>
  <c r="H29"/>
  <c r="G29" i="29"/>
  <c r="H29"/>
  <c r="F29"/>
  <c r="F28" i="10"/>
  <c r="H28"/>
  <c r="G28"/>
  <c r="F28" i="13"/>
  <c r="G28"/>
  <c r="H28"/>
  <c r="F28" i="15"/>
  <c r="H28"/>
  <c r="G28"/>
  <c r="H28" i="14"/>
  <c r="G28"/>
  <c r="F28"/>
  <c r="F28" i="24"/>
  <c r="H28"/>
  <c r="G28"/>
  <c r="G28" i="23"/>
  <c r="F28"/>
  <c r="H28"/>
  <c r="H28" i="11"/>
  <c r="G28"/>
  <c r="F28"/>
  <c r="F28" i="17"/>
  <c r="H28"/>
  <c r="G28"/>
  <c r="H28" i="18"/>
  <c r="G28"/>
  <c r="F28"/>
  <c r="F28" i="16"/>
  <c r="G28"/>
  <c r="H28"/>
  <c r="F28" i="25"/>
  <c r="G28"/>
  <c r="H28"/>
  <c r="H28" i="26"/>
  <c r="F28"/>
  <c r="G28"/>
  <c r="H28" i="32"/>
  <c r="G28"/>
  <c r="F28"/>
  <c r="G28" i="27"/>
  <c r="H28"/>
  <c r="F28"/>
  <c r="H28" i="29"/>
  <c r="F28"/>
  <c r="G28"/>
  <c r="F28" i="20"/>
  <c r="G28"/>
  <c r="H28"/>
  <c r="H28" i="19"/>
  <c r="F28"/>
  <c r="G28"/>
  <c r="H28" i="30"/>
  <c r="F28"/>
  <c r="G28"/>
  <c r="H28" i="6"/>
  <c r="H28" i="12"/>
  <c r="F28"/>
  <c r="G28"/>
  <c r="H28" i="28"/>
  <c r="G28"/>
  <c r="F28"/>
  <c r="G28" i="31"/>
  <c r="F28"/>
  <c r="H28"/>
  <c r="H28" i="21"/>
  <c r="G28"/>
  <c r="F28"/>
  <c r="G28" i="22"/>
  <c r="F28"/>
  <c r="H28"/>
  <c r="H27" i="13"/>
  <c r="G27"/>
  <c r="F27"/>
  <c r="G27" i="26"/>
  <c r="H27"/>
  <c r="F27"/>
  <c r="H27" i="16"/>
  <c r="F27"/>
  <c r="G27"/>
  <c r="H27" i="30"/>
  <c r="G27"/>
  <c r="F27"/>
  <c r="F27" i="11"/>
  <c r="H27"/>
  <c r="G27"/>
  <c r="H27" i="25"/>
  <c r="F27"/>
  <c r="G27"/>
  <c r="F27" i="15"/>
  <c r="G27"/>
  <c r="H27"/>
  <c r="G27" i="28"/>
  <c r="H27"/>
  <c r="F27"/>
  <c r="H27" i="19"/>
  <c r="F27"/>
  <c r="G27"/>
  <c r="H27" i="20"/>
  <c r="F27"/>
  <c r="G27"/>
  <c r="H27" i="14"/>
  <c r="F27"/>
  <c r="G27"/>
  <c r="H27" i="27"/>
  <c r="G27"/>
  <c r="F27"/>
  <c r="G27" i="17"/>
  <c r="F27"/>
  <c r="H27"/>
  <c r="H27" i="10"/>
  <c r="F27"/>
  <c r="G27"/>
  <c r="F27" i="22"/>
  <c r="G27"/>
  <c r="H27"/>
  <c r="F27" i="29"/>
  <c r="G27"/>
  <c r="H27"/>
  <c r="H27" i="18"/>
  <c r="F27"/>
  <c r="G27"/>
  <c r="G27" i="31"/>
  <c r="F27"/>
  <c r="H27"/>
  <c r="F27" i="21"/>
  <c r="H27"/>
  <c r="G27"/>
  <c r="F27" i="12"/>
  <c r="G27"/>
  <c r="H27"/>
  <c r="G27" i="24"/>
  <c r="H27"/>
  <c r="F27"/>
  <c r="G27" i="32"/>
  <c r="H27"/>
  <c r="F27"/>
  <c r="F27" i="23"/>
  <c r="G27"/>
  <c r="H27"/>
  <c r="F26" i="12"/>
  <c r="G26"/>
  <c r="H26"/>
  <c r="H26" i="14"/>
  <c r="G26"/>
  <c r="F26"/>
  <c r="H26" i="17"/>
  <c r="F26"/>
  <c r="G26"/>
  <c r="F26" i="22"/>
  <c r="G26"/>
  <c r="H26"/>
  <c r="G26" i="23"/>
  <c r="H26"/>
  <c r="F26"/>
  <c r="H26" i="21"/>
  <c r="G26"/>
  <c r="F26"/>
  <c r="H26" i="10"/>
  <c r="F26"/>
  <c r="G26"/>
  <c r="H26" i="19"/>
  <c r="G26"/>
  <c r="F26"/>
  <c r="F26" i="25"/>
  <c r="G26"/>
  <c r="H26"/>
  <c r="H26" i="16"/>
  <c r="G26"/>
  <c r="F26"/>
  <c r="G26" i="28"/>
  <c r="F26"/>
  <c r="H26"/>
  <c r="G26" i="30"/>
  <c r="F26"/>
  <c r="H26"/>
  <c r="G26" i="15"/>
  <c r="F26"/>
  <c r="H26"/>
  <c r="H26" i="18"/>
  <c r="F26"/>
  <c r="G26"/>
  <c r="F26" i="20"/>
  <c r="H26"/>
  <c r="G26"/>
  <c r="G26" i="31"/>
  <c r="F26"/>
  <c r="H26"/>
  <c r="H26" i="32"/>
  <c r="F26"/>
  <c r="G26"/>
  <c r="F26" i="11"/>
  <c r="G26"/>
  <c r="H26"/>
  <c r="H26" i="24"/>
  <c r="F26"/>
  <c r="G26"/>
  <c r="H26" i="29"/>
  <c r="F26"/>
  <c r="G26"/>
  <c r="H26" i="26"/>
  <c r="G26"/>
  <c r="F26"/>
  <c r="H26" i="13"/>
  <c r="F26"/>
  <c r="G26"/>
  <c r="H26" i="27"/>
  <c r="G26"/>
  <c r="F26"/>
  <c r="H25" i="19"/>
  <c r="G25"/>
  <c r="F25"/>
  <c r="H25" i="10"/>
  <c r="G25"/>
  <c r="F25"/>
  <c r="H25" i="27"/>
  <c r="G25"/>
  <c r="F25"/>
  <c r="F25" i="21"/>
  <c r="G25"/>
  <c r="H25"/>
  <c r="H25" i="18"/>
  <c r="G25"/>
  <c r="F25"/>
  <c r="H25" i="13"/>
  <c r="G25"/>
  <c r="F25"/>
  <c r="G25" i="29"/>
  <c r="H25"/>
  <c r="F25"/>
  <c r="G25" i="15"/>
  <c r="H25"/>
  <c r="F25"/>
  <c r="H25" i="25"/>
  <c r="G25"/>
  <c r="F25"/>
  <c r="F25" i="24"/>
  <c r="H25"/>
  <c r="G25"/>
  <c r="H25" i="28"/>
  <c r="G25"/>
  <c r="F25"/>
  <c r="F25" i="23"/>
  <c r="H25"/>
  <c r="G25"/>
  <c r="H25" i="31"/>
  <c r="F25"/>
  <c r="G25"/>
  <c r="H25" i="17"/>
  <c r="F25"/>
  <c r="G25"/>
  <c r="F25" i="12"/>
  <c r="H25"/>
  <c r="G25"/>
  <c r="F25" i="32"/>
  <c r="G25"/>
  <c r="H25"/>
  <c r="H25" i="22"/>
  <c r="G25"/>
  <c r="F25"/>
  <c r="F25" i="20"/>
  <c r="H25"/>
  <c r="G25"/>
  <c r="F25" i="14"/>
  <c r="G25"/>
  <c r="H25"/>
  <c r="F25" i="30"/>
  <c r="H25"/>
  <c r="G25"/>
  <c r="F25" i="16"/>
  <c r="H25"/>
  <c r="G25"/>
  <c r="G25" i="11"/>
  <c r="H25"/>
  <c r="F25"/>
  <c r="G25" i="26"/>
  <c r="F25"/>
  <c r="H25"/>
  <c r="H24" i="11"/>
  <c r="G24"/>
  <c r="F24"/>
  <c r="F24" i="20"/>
  <c r="G24"/>
  <c r="H24"/>
  <c r="H24" i="26"/>
  <c r="F24"/>
  <c r="G24"/>
  <c r="H24" i="29"/>
  <c r="F24"/>
  <c r="G24"/>
  <c r="G24" i="27"/>
  <c r="H24"/>
  <c r="F24"/>
  <c r="H24" i="22"/>
  <c r="G24"/>
  <c r="F24"/>
  <c r="H24" i="14"/>
  <c r="F24"/>
  <c r="G24"/>
  <c r="G24" i="31"/>
  <c r="H24"/>
  <c r="F24"/>
  <c r="F24" i="28"/>
  <c r="H24"/>
  <c r="G24"/>
  <c r="F24" i="18"/>
  <c r="H24"/>
  <c r="G24"/>
  <c r="G24" i="23"/>
  <c r="H24"/>
  <c r="F24"/>
  <c r="H24" i="15"/>
  <c r="G24"/>
  <c r="F24"/>
  <c r="H24" i="12"/>
  <c r="G24"/>
  <c r="F24"/>
  <c r="F24" i="13"/>
  <c r="H24"/>
  <c r="G24"/>
  <c r="H24" i="24"/>
  <c r="F24"/>
  <c r="G24"/>
  <c r="H24" i="17"/>
  <c r="G24"/>
  <c r="F24"/>
  <c r="F24" i="30"/>
  <c r="G24"/>
  <c r="H24"/>
  <c r="G24" i="10"/>
  <c r="F24"/>
  <c r="H24"/>
  <c r="H24" i="32"/>
  <c r="G24"/>
  <c r="F24"/>
  <c r="F24" i="19"/>
  <c r="H24"/>
  <c r="G24"/>
  <c r="G24" i="25"/>
  <c r="H24"/>
  <c r="F24"/>
  <c r="H24" i="21"/>
  <c r="G24"/>
  <c r="F24"/>
  <c r="F24" i="16"/>
  <c r="G24"/>
  <c r="H24"/>
  <c r="H23" i="19"/>
  <c r="G23"/>
  <c r="F23"/>
  <c r="H23" i="10"/>
  <c r="G23"/>
  <c r="F23"/>
  <c r="H23" i="27"/>
  <c r="F23"/>
  <c r="G23"/>
  <c r="H23" i="16"/>
  <c r="F23"/>
  <c r="G23"/>
  <c r="H23" i="32"/>
  <c r="G23"/>
  <c r="F23"/>
  <c r="G23" i="24"/>
  <c r="H23"/>
  <c r="F23"/>
  <c r="G23" i="20"/>
  <c r="F23"/>
  <c r="H23"/>
  <c r="F23" i="11"/>
  <c r="H23"/>
  <c r="G23"/>
  <c r="H23" i="30"/>
  <c r="G23"/>
  <c r="F23"/>
  <c r="H23" i="21"/>
  <c r="G23"/>
  <c r="F23"/>
  <c r="H23" i="14"/>
  <c r="F23"/>
  <c r="G23"/>
  <c r="G23" i="28"/>
  <c r="H23"/>
  <c r="F23"/>
  <c r="H23" i="23"/>
  <c r="F23"/>
  <c r="G23"/>
  <c r="H23" i="12"/>
  <c r="G23"/>
  <c r="F23"/>
  <c r="H23" i="13"/>
  <c r="G23"/>
  <c r="F23"/>
  <c r="H23" i="25"/>
  <c r="F23"/>
  <c r="G23"/>
  <c r="H23" i="18"/>
  <c r="F23"/>
  <c r="G23"/>
  <c r="G23" i="31"/>
  <c r="F23"/>
  <c r="H23"/>
  <c r="G23" i="26"/>
  <c r="H23"/>
  <c r="F23"/>
  <c r="H23" i="17"/>
  <c r="G23"/>
  <c r="F23"/>
  <c r="F23" i="15"/>
  <c r="G23"/>
  <c r="H23"/>
  <c r="G23" i="29"/>
  <c r="F23"/>
  <c r="H23"/>
  <c r="H23" i="22"/>
  <c r="G23"/>
  <c r="F23"/>
  <c r="H22" i="10"/>
  <c r="F22"/>
  <c r="G22"/>
  <c r="H22" i="26"/>
  <c r="G22"/>
  <c r="F22"/>
  <c r="F22" i="28"/>
  <c r="G22"/>
  <c r="H22"/>
  <c r="H22" i="14"/>
  <c r="G22"/>
  <c r="F22"/>
  <c r="F22" i="11"/>
  <c r="G22"/>
  <c r="H22"/>
  <c r="G22" i="29"/>
  <c r="F22"/>
  <c r="H22"/>
  <c r="F22" i="19"/>
  <c r="G22"/>
  <c r="H22"/>
  <c r="F22" i="23"/>
  <c r="H22"/>
  <c r="G22"/>
  <c r="H22" i="15"/>
  <c r="F22"/>
  <c r="G22"/>
  <c r="F22" i="25"/>
  <c r="H22"/>
  <c r="G22"/>
  <c r="H22" i="31"/>
  <c r="G22"/>
  <c r="F22"/>
  <c r="H22" i="32"/>
  <c r="F22"/>
  <c r="G22"/>
  <c r="H22" i="17"/>
  <c r="F22"/>
  <c r="G22"/>
  <c r="G22" i="20"/>
  <c r="F22"/>
  <c r="H22"/>
  <c r="H22" i="16"/>
  <c r="F22"/>
  <c r="G22"/>
  <c r="H22" i="5"/>
  <c r="F22" i="22"/>
  <c r="G22"/>
  <c r="H22"/>
  <c r="F22" i="21"/>
  <c r="H22"/>
  <c r="G22"/>
  <c r="H22" i="30"/>
  <c r="F22"/>
  <c r="G22"/>
  <c r="H22" i="13"/>
  <c r="F22"/>
  <c r="G22"/>
  <c r="F22" i="24"/>
  <c r="G22"/>
  <c r="H22"/>
  <c r="H22" i="18"/>
  <c r="F22"/>
  <c r="G22"/>
  <c r="G22" i="27"/>
  <c r="F22"/>
  <c r="H22"/>
  <c r="F22" i="12"/>
  <c r="G22"/>
  <c r="H22"/>
  <c r="H21" i="11"/>
  <c r="G21"/>
  <c r="F21"/>
  <c r="H21" i="27"/>
  <c r="F21"/>
  <c r="G21"/>
  <c r="F21" i="20"/>
  <c r="G21"/>
  <c r="H21"/>
  <c r="F21" i="23"/>
  <c r="G21"/>
  <c r="H21"/>
  <c r="H21" i="28"/>
  <c r="G21"/>
  <c r="F21"/>
  <c r="H21" i="17"/>
  <c r="G21"/>
  <c r="F21"/>
  <c r="G21" i="24"/>
  <c r="F21"/>
  <c r="H21"/>
  <c r="H21" i="10"/>
  <c r="F21"/>
  <c r="G21"/>
  <c r="F21" i="25"/>
  <c r="H21"/>
  <c r="G21"/>
  <c r="H21" i="30"/>
  <c r="F21"/>
  <c r="G21"/>
  <c r="F21" i="21"/>
  <c r="G21"/>
  <c r="H21"/>
  <c r="F21" i="14"/>
  <c r="H21"/>
  <c r="G21"/>
  <c r="H21" i="29"/>
  <c r="F21"/>
  <c r="G21"/>
  <c r="H21" i="19"/>
  <c r="G21"/>
  <c r="F21"/>
  <c r="G21" i="32"/>
  <c r="F21"/>
  <c r="H21"/>
  <c r="H21" i="18"/>
  <c r="G21"/>
  <c r="F21"/>
  <c r="H21" i="22"/>
  <c r="F21"/>
  <c r="G21"/>
  <c r="F21" i="12"/>
  <c r="G21"/>
  <c r="H21"/>
  <c r="H21" i="13"/>
  <c r="F21"/>
  <c r="G21"/>
  <c r="H21" i="26"/>
  <c r="F21"/>
  <c r="G21"/>
  <c r="H21" i="31"/>
  <c r="F21"/>
  <c r="G21"/>
  <c r="H21" i="16"/>
  <c r="G21"/>
  <c r="F21"/>
  <c r="G21" i="15"/>
  <c r="H21"/>
  <c r="F21"/>
  <c r="F20" i="30"/>
  <c r="H20"/>
  <c r="G20"/>
  <c r="H20" i="19"/>
  <c r="G20"/>
  <c r="F20"/>
  <c r="H20" i="12"/>
  <c r="F20"/>
  <c r="G20"/>
  <c r="H20" i="28"/>
  <c r="G20"/>
  <c r="F20"/>
  <c r="H20" i="14"/>
  <c r="F20"/>
  <c r="G20"/>
  <c r="F20" i="31"/>
  <c r="H20"/>
  <c r="G20"/>
  <c r="F20" i="32"/>
  <c r="H20"/>
  <c r="G20"/>
  <c r="F20" i="24"/>
  <c r="G20"/>
  <c r="H20"/>
  <c r="F20" i="13"/>
  <c r="G20"/>
  <c r="H20"/>
  <c r="G20" i="17"/>
  <c r="F20"/>
  <c r="H20"/>
  <c r="F20" i="18"/>
  <c r="H20"/>
  <c r="G20"/>
  <c r="H20" i="21"/>
  <c r="G20"/>
  <c r="F20"/>
  <c r="G20" i="15"/>
  <c r="F20"/>
  <c r="H20"/>
  <c r="H20" i="26"/>
  <c r="G20"/>
  <c r="F20"/>
  <c r="F20" i="16"/>
  <c r="G20"/>
  <c r="H20"/>
  <c r="G20" i="10"/>
  <c r="F20"/>
  <c r="H20"/>
  <c r="G20" i="23"/>
  <c r="F20"/>
  <c r="H20"/>
  <c r="H20" i="22"/>
  <c r="G20"/>
  <c r="F20"/>
  <c r="F20" i="25"/>
  <c r="G20"/>
  <c r="H20"/>
  <c r="G20" i="27"/>
  <c r="F20"/>
  <c r="H20"/>
  <c r="F20" i="20"/>
  <c r="G20"/>
  <c r="H20"/>
  <c r="H20" i="11"/>
  <c r="G20"/>
  <c r="F20"/>
  <c r="F20" i="29"/>
  <c r="H20"/>
  <c r="G20"/>
  <c r="G19" i="24"/>
  <c r="H19"/>
  <c r="F19"/>
  <c r="H19" i="12"/>
  <c r="G19"/>
  <c r="F19"/>
  <c r="H19" i="13"/>
  <c r="F19"/>
  <c r="G19"/>
  <c r="G19" i="32"/>
  <c r="F19"/>
  <c r="H19"/>
  <c r="G19" i="26"/>
  <c r="H19"/>
  <c r="F19"/>
  <c r="G19" i="15"/>
  <c r="H19"/>
  <c r="F19"/>
  <c r="H19" i="25"/>
  <c r="G19"/>
  <c r="F19"/>
  <c r="G19" i="17"/>
  <c r="F19"/>
  <c r="H19"/>
  <c r="H19" i="16"/>
  <c r="G19"/>
  <c r="F19"/>
  <c r="H19" i="11"/>
  <c r="G19"/>
  <c r="F19"/>
  <c r="H19" i="28"/>
  <c r="F19"/>
  <c r="G19"/>
  <c r="H19" i="22"/>
  <c r="F19"/>
  <c r="G19"/>
  <c r="H19" i="27"/>
  <c r="F19"/>
  <c r="G19"/>
  <c r="F19" i="18"/>
  <c r="G19"/>
  <c r="H19"/>
  <c r="G19" i="21"/>
  <c r="H19"/>
  <c r="F19"/>
  <c r="H19" i="14"/>
  <c r="F19"/>
  <c r="G19"/>
  <c r="G19" i="29"/>
  <c r="F19"/>
  <c r="H19"/>
  <c r="G19" i="23"/>
  <c r="H19"/>
  <c r="F19"/>
  <c r="H19" i="10"/>
  <c r="G19"/>
  <c r="F19"/>
  <c r="H19" i="19"/>
  <c r="F19"/>
  <c r="G19"/>
  <c r="H19" i="30"/>
  <c r="F19"/>
  <c r="G19"/>
  <c r="G19" i="20"/>
  <c r="H19"/>
  <c r="F19"/>
  <c r="H19" i="31"/>
  <c r="F19"/>
  <c r="G19"/>
  <c r="H18" i="13"/>
  <c r="F18"/>
  <c r="G18"/>
  <c r="G18" i="28"/>
  <c r="F18"/>
  <c r="H18"/>
  <c r="F18" i="20"/>
  <c r="H18"/>
  <c r="G18"/>
  <c r="H18" i="16"/>
  <c r="G18"/>
  <c r="F18"/>
  <c r="F18" i="22"/>
  <c r="G18"/>
  <c r="H18"/>
  <c r="H18" i="17"/>
  <c r="F18"/>
  <c r="G18"/>
  <c r="H18" i="14"/>
  <c r="F18"/>
  <c r="G18"/>
  <c r="F18" i="11"/>
  <c r="G18"/>
  <c r="H18"/>
  <c r="G18" i="23"/>
  <c r="H18"/>
  <c r="F18"/>
  <c r="H18" i="18"/>
  <c r="G18"/>
  <c r="F18"/>
  <c r="F18" i="24"/>
  <c r="H18"/>
  <c r="G18"/>
  <c r="G18" i="27"/>
  <c r="F18"/>
  <c r="H18"/>
  <c r="F18" i="25"/>
  <c r="H18"/>
  <c r="G18"/>
  <c r="F18" i="12"/>
  <c r="H18"/>
  <c r="G18"/>
  <c r="H18" i="29"/>
  <c r="F18"/>
  <c r="G18"/>
  <c r="H18" i="19"/>
  <c r="F18"/>
  <c r="G18"/>
  <c r="G18" i="30"/>
  <c r="F18"/>
  <c r="H18"/>
  <c r="H18" i="10"/>
  <c r="F18"/>
  <c r="G18"/>
  <c r="H18" i="26"/>
  <c r="F18"/>
  <c r="G18"/>
  <c r="G18" i="15"/>
  <c r="F18"/>
  <c r="H18"/>
  <c r="H18" i="31"/>
  <c r="G18"/>
  <c r="F18"/>
  <c r="F18" i="21"/>
  <c r="G18"/>
  <c r="H18"/>
  <c r="H18" i="32"/>
  <c r="F18"/>
  <c r="G18"/>
  <c r="H17" i="25"/>
  <c r="G17"/>
  <c r="F17"/>
  <c r="F17" i="16"/>
  <c r="G17"/>
  <c r="H17"/>
  <c r="F17" i="31"/>
  <c r="F17" i="27"/>
  <c r="F17" i="14"/>
  <c r="G17"/>
  <c r="H17"/>
  <c r="F17" i="11"/>
  <c r="F17" i="30"/>
  <c r="F17" i="20"/>
  <c r="F17" i="32"/>
  <c r="F17" i="29"/>
  <c r="G17" i="18"/>
  <c r="F17"/>
  <c r="H17"/>
  <c r="F17" i="17"/>
  <c r="F17" i="10"/>
  <c r="G17" i="24"/>
  <c r="H17"/>
  <c r="F17"/>
  <c r="F17" i="22"/>
  <c r="F17" i="12"/>
  <c r="F17" i="21"/>
  <c r="F17" i="19"/>
  <c r="G17" i="15"/>
  <c r="H17"/>
  <c r="F17"/>
  <c r="G17" i="26"/>
  <c r="F17"/>
  <c r="H17"/>
  <c r="F17" i="23"/>
  <c r="G17"/>
  <c r="H17"/>
  <c r="H17" i="13"/>
  <c r="F17"/>
  <c r="G17"/>
  <c r="H17" i="28"/>
  <c r="G17"/>
  <c r="F17"/>
  <c r="F16" i="32"/>
  <c r="G16" i="13"/>
  <c r="H16"/>
  <c r="F16"/>
  <c r="F16" i="24"/>
  <c r="G16"/>
  <c r="H16"/>
  <c r="F16" i="10"/>
  <c r="F16" i="21"/>
  <c r="F16" i="22"/>
  <c r="F16" i="11"/>
  <c r="F16" i="19"/>
  <c r="F16" i="25"/>
  <c r="G16"/>
  <c r="H16"/>
  <c r="H16" i="14"/>
  <c r="F16"/>
  <c r="G16"/>
  <c r="H16" i="28"/>
  <c r="G16"/>
  <c r="F16"/>
  <c r="H16" i="26"/>
  <c r="G16"/>
  <c r="F16"/>
  <c r="F16" i="16"/>
  <c r="G16"/>
  <c r="H16"/>
  <c r="F16" i="20"/>
  <c r="F16" i="12"/>
  <c r="G16" i="15"/>
  <c r="F16"/>
  <c r="H16"/>
  <c r="F16" i="29"/>
  <c r="F16" i="30"/>
  <c r="F16" i="27"/>
  <c r="G16" i="23"/>
  <c r="H16"/>
  <c r="F16"/>
  <c r="G16" i="18"/>
  <c r="F16"/>
  <c r="H16"/>
  <c r="F16" i="17"/>
  <c r="F16" i="31"/>
  <c r="G15" i="16"/>
  <c r="H15"/>
  <c r="F15"/>
  <c r="F15" i="11"/>
  <c r="F15" i="22"/>
  <c r="F15" i="30"/>
  <c r="F15" i="20"/>
  <c r="F15" i="29"/>
  <c r="G15" i="5"/>
  <c r="H15" i="13"/>
  <c r="F15"/>
  <c r="G15"/>
  <c r="F15" i="12"/>
  <c r="H15" i="24"/>
  <c r="F15"/>
  <c r="G15"/>
  <c r="F15" i="32"/>
  <c r="F15" i="21"/>
  <c r="F15" i="31"/>
  <c r="G15" i="18"/>
  <c r="H15"/>
  <c r="F15"/>
  <c r="F15" i="17"/>
  <c r="F15" i="27"/>
  <c r="H15" i="14"/>
  <c r="F15"/>
  <c r="G15"/>
  <c r="H15" i="25"/>
  <c r="G15"/>
  <c r="F15"/>
  <c r="H15" i="15"/>
  <c r="G15"/>
  <c r="F15"/>
  <c r="F15" i="10"/>
  <c r="G15" i="23"/>
  <c r="H15"/>
  <c r="F15"/>
  <c r="G15" i="28"/>
  <c r="H15"/>
  <c r="F15"/>
  <c r="F15" i="19"/>
  <c r="F15" i="26"/>
  <c r="H15"/>
  <c r="G15"/>
  <c r="H14" i="14"/>
  <c r="G14"/>
  <c r="F14"/>
  <c r="F14" i="22"/>
  <c r="G14" i="16"/>
  <c r="H14"/>
  <c r="F14"/>
  <c r="F14" i="31"/>
  <c r="F14" i="12"/>
  <c r="F14" i="23"/>
  <c r="H14"/>
  <c r="G14"/>
  <c r="F14" i="21"/>
  <c r="F14" i="24"/>
  <c r="G14"/>
  <c r="H14"/>
  <c r="F14" i="20"/>
  <c r="F14" i="10"/>
  <c r="F14" i="11"/>
  <c r="F14" i="30"/>
  <c r="H14" i="28"/>
  <c r="G14"/>
  <c r="F14"/>
  <c r="G14" i="26"/>
  <c r="F14"/>
  <c r="H14"/>
  <c r="F14" i="27"/>
  <c r="F14" i="19"/>
  <c r="G14" i="15"/>
  <c r="H14"/>
  <c r="F14"/>
  <c r="F14" i="32"/>
  <c r="H14" i="18"/>
  <c r="F14"/>
  <c r="G14"/>
  <c r="H14" i="13"/>
  <c r="F14"/>
  <c r="G14"/>
  <c r="F14" i="29"/>
  <c r="F14" i="25"/>
  <c r="H14"/>
  <c r="G14"/>
  <c r="F14" i="17"/>
  <c r="F13" i="23"/>
  <c r="H13"/>
  <c r="H13" i="16"/>
  <c r="F13"/>
  <c r="F13" i="32"/>
  <c r="F13" i="10"/>
  <c r="F13" i="20"/>
  <c r="F13" i="24"/>
  <c r="H13"/>
  <c r="F13" i="18"/>
  <c r="H13"/>
  <c r="H13" i="13"/>
  <c r="F13"/>
  <c r="F13" i="17"/>
  <c r="F13" i="15"/>
  <c r="H13"/>
  <c r="F13" i="30"/>
  <c r="F13" i="12"/>
  <c r="F13" i="21"/>
  <c r="F13" i="25"/>
  <c r="H13"/>
  <c r="F13" i="19"/>
  <c r="F13" i="26"/>
  <c r="H13"/>
  <c r="H13" i="28"/>
  <c r="F13"/>
  <c r="F13" i="14"/>
  <c r="H13"/>
  <c r="F13" i="22"/>
  <c r="F13" i="11"/>
  <c r="F13" i="27"/>
  <c r="F13" i="31"/>
  <c r="F13" i="29"/>
  <c r="H12" i="14"/>
  <c r="F12"/>
  <c r="F12" i="27"/>
  <c r="F12" i="21"/>
  <c r="F12" i="15"/>
  <c r="H12"/>
  <c r="F12" i="16"/>
  <c r="H12"/>
  <c r="H12" i="28"/>
  <c r="F12"/>
  <c r="F12" i="22"/>
  <c r="F12" i="10"/>
  <c r="F12" i="32"/>
  <c r="F12" i="18"/>
  <c r="H12"/>
  <c r="F12" i="17"/>
  <c r="H12" i="26"/>
  <c r="F12"/>
  <c r="H12" i="25"/>
  <c r="F12"/>
  <c r="F12" i="13"/>
  <c r="H12"/>
  <c r="F12" i="31"/>
  <c r="F12" i="20"/>
  <c r="H12" i="24"/>
  <c r="F12"/>
  <c r="F12" i="11"/>
  <c r="F12" i="12"/>
  <c r="F12" i="23"/>
  <c r="H12"/>
  <c r="F12" i="19"/>
  <c r="F12" i="29"/>
  <c r="F12" i="30"/>
  <c r="F11" i="27"/>
  <c r="F11" i="24"/>
  <c r="H11"/>
  <c r="H11" i="18"/>
  <c r="F11"/>
  <c r="F11" i="11"/>
  <c r="F11" i="22"/>
  <c r="F11" i="20"/>
  <c r="F11" i="29"/>
  <c r="H11" i="28"/>
  <c r="F11"/>
  <c r="F11" i="19"/>
  <c r="H11" i="14"/>
  <c r="F11"/>
  <c r="H11" i="23"/>
  <c r="F11"/>
  <c r="F11" i="21"/>
  <c r="F11" i="32"/>
  <c r="F11" i="31"/>
  <c r="F11" i="10"/>
  <c r="H11" i="15"/>
  <c r="F11"/>
  <c r="H11" i="25"/>
  <c r="F11"/>
  <c r="F11" i="26"/>
  <c r="H11"/>
  <c r="H11" i="13"/>
  <c r="F11"/>
  <c r="F11" i="12"/>
  <c r="H11" i="16"/>
  <c r="F11"/>
  <c r="F11" i="17"/>
  <c r="F11" i="30"/>
  <c r="H13" i="8"/>
  <c r="H16" i="6"/>
  <c r="H26" i="7"/>
  <c r="H28"/>
  <c r="F36" i="8"/>
  <c r="H36"/>
  <c r="H35"/>
  <c r="H27" i="5"/>
  <c r="H31" i="6"/>
  <c r="H33"/>
  <c r="H33" i="8"/>
  <c r="H25" i="6"/>
  <c r="F32" i="9"/>
  <c r="H32"/>
  <c r="H29" i="6"/>
  <c r="H27" i="9"/>
  <c r="F27"/>
  <c r="H27" i="8"/>
  <c r="H35" i="6"/>
  <c r="F36" i="4"/>
  <c r="F36" i="9"/>
  <c r="H36"/>
  <c r="H27" i="6"/>
  <c r="H26" i="5"/>
  <c r="H25" i="8"/>
  <c r="H32" i="5"/>
  <c r="H29" i="7"/>
  <c r="H29" i="8"/>
  <c r="H34"/>
  <c r="H35" i="7"/>
  <c r="F36" i="5"/>
  <c r="H36"/>
  <c r="H31" i="7"/>
  <c r="H35" i="5"/>
  <c r="H26" i="6"/>
  <c r="H33" i="5"/>
  <c r="F25" i="9"/>
  <c r="H25"/>
  <c r="H32" i="7"/>
  <c r="F29" i="9"/>
  <c r="H29"/>
  <c r="H34"/>
  <c r="F34"/>
  <c r="H31" i="5"/>
  <c r="F28" i="9"/>
  <c r="H28"/>
  <c r="F36" i="7"/>
  <c r="H36"/>
  <c r="H34" i="5"/>
  <c r="H28"/>
  <c r="H26" i="8"/>
  <c r="H33" i="7"/>
  <c r="H25" i="5"/>
  <c r="H32" i="8"/>
  <c r="H29" i="5"/>
  <c r="H16" i="8"/>
  <c r="H24" i="7"/>
  <c r="H23" i="8"/>
  <c r="F12" i="9"/>
  <c r="H19" i="7"/>
  <c r="H18"/>
  <c r="H12" i="8"/>
  <c r="F8" i="9"/>
  <c r="H19" i="8"/>
  <c r="H18" i="5"/>
  <c r="F18" i="9"/>
  <c r="H18"/>
  <c r="H20" i="6"/>
  <c r="H24" i="9"/>
  <c r="F24"/>
  <c r="F13"/>
  <c r="H24" i="6"/>
  <c r="H16" i="5"/>
  <c r="H20" i="8"/>
  <c r="H24" i="5"/>
  <c r="F14" i="9"/>
  <c r="H11" i="8"/>
  <c r="H23" i="6"/>
  <c r="F17" i="9"/>
  <c r="H19" i="5"/>
  <c r="F19" i="9"/>
  <c r="H19"/>
  <c r="H22" i="8"/>
  <c r="F15" i="9"/>
  <c r="H18" i="6"/>
  <c r="H21" i="7"/>
  <c r="H24" i="8"/>
  <c r="H20" i="5"/>
  <c r="F23" i="9"/>
  <c r="H23"/>
  <c r="H21" i="5"/>
  <c r="H17" i="6"/>
  <c r="H15" i="8"/>
  <c r="H21" i="6"/>
  <c r="F16" i="9"/>
  <c r="H20" i="7"/>
  <c r="H14" i="8"/>
  <c r="H23" i="5"/>
  <c r="H15" i="6"/>
  <c r="F10" i="9"/>
  <c r="H22" i="6"/>
  <c r="H21" i="9"/>
  <c r="F21"/>
  <c r="F11"/>
  <c r="H23" i="7"/>
  <c r="F7" i="9"/>
  <c r="H15" i="5"/>
  <c r="H17"/>
  <c r="H17" i="8"/>
  <c r="H19" i="6"/>
  <c r="F22" i="9"/>
  <c r="H22"/>
  <c r="H18" i="8"/>
  <c r="H21"/>
  <c r="H14" i="6"/>
  <c r="H11"/>
  <c r="H12"/>
  <c r="H13"/>
  <c r="G14"/>
  <c r="H13" i="5"/>
  <c r="H14"/>
  <c r="G14"/>
  <c r="H12"/>
  <c r="H11"/>
  <c r="E27" i="3"/>
  <c r="M27"/>
  <c r="E22"/>
  <c r="P34"/>
  <c r="E34"/>
  <c r="M34"/>
  <c r="P35"/>
  <c r="E35"/>
  <c r="M35"/>
  <c r="P33"/>
  <c r="M33"/>
  <c r="E33"/>
  <c r="G14" i="1"/>
  <c r="G14" i="4"/>
  <c r="G14" i="7"/>
  <c r="G14" i="9"/>
  <c r="G14" i="10"/>
  <c r="G14" i="11"/>
  <c r="G14" i="12"/>
  <c r="G14" i="17"/>
  <c r="G14" i="19"/>
  <c r="G14" i="20"/>
  <c r="G14" i="21"/>
  <c r="G14" i="22"/>
  <c r="G14" i="27"/>
  <c r="G14" i="29"/>
  <c r="G14" i="30"/>
  <c r="G14" i="31"/>
  <c r="G14" i="32"/>
  <c r="G16" i="1"/>
  <c r="G16" i="4"/>
  <c r="G16" i="7"/>
  <c r="G16" i="9"/>
  <c r="G16" i="10"/>
  <c r="G16" i="11"/>
  <c r="G16" i="12"/>
  <c r="G16" i="17"/>
  <c r="G16" i="19"/>
  <c r="G16" i="20"/>
  <c r="G16" i="21"/>
  <c r="G16" i="22"/>
  <c r="G16" i="27"/>
  <c r="G16" i="29"/>
  <c r="G16" i="30"/>
  <c r="G16" i="31"/>
  <c r="G16" i="32"/>
  <c r="G19" i="1"/>
  <c r="G19" i="4"/>
  <c r="G22" i="1"/>
  <c r="G22" i="4"/>
  <c r="G26" i="1"/>
  <c r="G26" i="4"/>
  <c r="G27" i="1"/>
  <c r="G27" i="4"/>
  <c r="G29" i="1"/>
  <c r="G29" i="4"/>
  <c r="P26" i="3"/>
  <c r="E26"/>
  <c r="M26"/>
  <c r="P29"/>
  <c r="E29"/>
  <c r="M29"/>
  <c r="P31"/>
  <c r="E31"/>
  <c r="M31"/>
  <c r="K19"/>
  <c r="E19"/>
  <c r="M19"/>
  <c r="E6"/>
  <c r="K26"/>
  <c r="K6"/>
  <c r="K35"/>
  <c r="K33"/>
  <c r="K22"/>
  <c r="K34"/>
  <c r="K27"/>
  <c r="K29"/>
  <c r="K31"/>
  <c r="H22" i="4"/>
  <c r="H26"/>
  <c r="G18"/>
  <c r="G23"/>
  <c r="G15"/>
  <c r="G17"/>
  <c r="G25"/>
  <c r="G28"/>
  <c r="H27"/>
  <c r="H28"/>
  <c r="H18"/>
  <c r="H36"/>
  <c r="H20"/>
  <c r="G20"/>
  <c r="H14"/>
  <c r="H25"/>
  <c r="G24"/>
  <c r="H19"/>
  <c r="H29"/>
  <c r="H34"/>
  <c r="H35"/>
  <c r="H31"/>
  <c r="H21"/>
  <c r="H24"/>
  <c r="H16"/>
  <c r="H23"/>
  <c r="H33"/>
  <c r="H17"/>
  <c r="H32"/>
  <c r="G21"/>
  <c r="H30"/>
  <c r="H13"/>
  <c r="H12"/>
  <c r="H11"/>
  <c r="G15" i="31"/>
  <c r="H15" i="30"/>
  <c r="H16" i="9"/>
  <c r="H15" i="10"/>
  <c r="G17" i="30"/>
  <c r="H17"/>
  <c r="H17" i="11"/>
  <c r="H14"/>
  <c r="H13" i="20"/>
  <c r="H16"/>
  <c r="G17" i="31"/>
  <c r="H14" i="20"/>
  <c r="G15" i="27"/>
  <c r="H15" i="20"/>
  <c r="G15" i="11"/>
  <c r="H16" i="31"/>
  <c r="H17" i="17"/>
  <c r="G17" i="10"/>
  <c r="G17" i="20"/>
  <c r="H16" i="27"/>
  <c r="G17" i="11"/>
  <c r="H13" i="9"/>
  <c r="H17" i="32"/>
  <c r="H17" i="22"/>
  <c r="H16" i="12"/>
  <c r="H16" i="7"/>
  <c r="G17" i="21"/>
  <c r="H14" i="22"/>
  <c r="H16"/>
  <c r="H12" i="20"/>
  <c r="H13" i="31"/>
  <c r="H16" i="30"/>
  <c r="G15" i="29"/>
  <c r="G17" i="9"/>
  <c r="H16" i="11"/>
  <c r="H17" i="12"/>
  <c r="G17" i="27"/>
  <c r="H11" i="31"/>
  <c r="H12" i="30"/>
  <c r="H13" i="29"/>
  <c r="H12" i="31"/>
  <c r="H14" i="27"/>
  <c r="H14" i="31"/>
  <c r="G15" i="19"/>
  <c r="G15" i="10"/>
  <c r="G15" i="17"/>
  <c r="H15" i="31"/>
  <c r="H17" i="10"/>
  <c r="H17" i="20"/>
  <c r="H17" i="27"/>
  <c r="H11" i="10"/>
  <c r="H12" i="27"/>
  <c r="G15" i="20"/>
  <c r="H16" i="10"/>
  <c r="H17" i="19"/>
  <c r="G17" i="22"/>
  <c r="H17" i="31"/>
  <c r="H14" i="21"/>
  <c r="H16" i="29"/>
  <c r="G17" i="19"/>
  <c r="G17" i="29"/>
  <c r="G17" i="32"/>
  <c r="G15" i="7"/>
  <c r="H17"/>
  <c r="H17" i="9"/>
  <c r="H11" i="12"/>
  <c r="H12" i="21"/>
  <c r="H13" i="22"/>
  <c r="H15" i="29"/>
  <c r="H16" i="17"/>
  <c r="H16" i="21"/>
  <c r="H17"/>
  <c r="G17" i="12"/>
  <c r="G17" i="17"/>
  <c r="H17" i="29"/>
  <c r="G17" i="7"/>
  <c r="H11" i="21"/>
  <c r="H13" i="32"/>
  <c r="H15"/>
  <c r="G15" i="12"/>
  <c r="H15" i="22"/>
  <c r="H16" i="19"/>
  <c r="H16" i="32"/>
  <c r="H12"/>
  <c r="H13" i="21"/>
  <c r="H13" i="10"/>
  <c r="H14" i="17"/>
  <c r="H14" i="30"/>
  <c r="H14" i="10"/>
  <c r="G15" i="30"/>
  <c r="H15" i="21"/>
  <c r="H14" i="7"/>
  <c r="H14" i="9"/>
  <c r="H13" i="7"/>
  <c r="H15" i="19"/>
  <c r="H15" i="17"/>
  <c r="G15" i="9"/>
  <c r="H15" i="11"/>
  <c r="H12" i="22"/>
  <c r="H13" i="11"/>
  <c r="H14" i="32"/>
  <c r="H14" i="19"/>
  <c r="H15" i="27"/>
  <c r="G15" i="21"/>
  <c r="G15" i="32"/>
  <c r="H15" i="12"/>
  <c r="G15" i="22"/>
  <c r="H12" i="9"/>
  <c r="H12" i="17"/>
  <c r="H14" i="12"/>
  <c r="H12" i="29"/>
  <c r="H13" i="12"/>
  <c r="H13" i="30"/>
  <c r="H14" i="29"/>
  <c r="H13" i="17"/>
  <c r="H13" i="27"/>
  <c r="H13" i="19"/>
  <c r="H11" i="7"/>
  <c r="H12"/>
  <c r="H11" i="19"/>
  <c r="H11" i="29"/>
  <c r="H11" i="20"/>
  <c r="H11" i="11"/>
  <c r="H12" i="19"/>
  <c r="H12" i="12"/>
  <c r="H12" i="10"/>
  <c r="H12" i="11"/>
  <c r="H11" i="17"/>
  <c r="H11" i="22"/>
  <c r="H8" i="15"/>
  <c r="H7"/>
  <c r="H10"/>
  <c r="H9"/>
  <c r="H8" i="32"/>
  <c r="H10"/>
  <c r="H9"/>
  <c r="H7"/>
  <c r="H7" i="18"/>
  <c r="H8"/>
  <c r="H9"/>
  <c r="H10"/>
  <c r="H10" i="24"/>
  <c r="H8"/>
  <c r="H9"/>
  <c r="H7"/>
  <c r="H11" i="9"/>
  <c r="H10"/>
  <c r="H10" i="25"/>
  <c r="H7"/>
  <c r="H9"/>
  <c r="H8"/>
  <c r="H7" i="19"/>
  <c r="H9"/>
  <c r="H8"/>
  <c r="H10"/>
  <c r="H9" i="20"/>
  <c r="H8"/>
  <c r="H7"/>
  <c r="H10"/>
  <c r="H10" i="11"/>
  <c r="H9"/>
  <c r="H7"/>
  <c r="H8"/>
  <c r="H7" i="30"/>
  <c r="H10"/>
  <c r="H9"/>
  <c r="H8"/>
  <c r="H8" i="17"/>
  <c r="H10"/>
  <c r="H7"/>
  <c r="H9"/>
  <c r="H8" i="13"/>
  <c r="H7"/>
  <c r="H9"/>
  <c r="H10"/>
  <c r="H10" i="26"/>
  <c r="H8"/>
  <c r="H7"/>
  <c r="H9"/>
  <c r="H9" i="31"/>
  <c r="H10"/>
  <c r="H7"/>
  <c r="H8"/>
  <c r="H11" i="32"/>
  <c r="H8" i="23"/>
  <c r="H9"/>
  <c r="H7"/>
  <c r="H10"/>
  <c r="H7" i="14"/>
  <c r="H8"/>
  <c r="H10"/>
  <c r="H9"/>
  <c r="H10" i="27"/>
  <c r="H9"/>
  <c r="H7"/>
  <c r="H8"/>
  <c r="H10" i="7"/>
  <c r="H11" i="30"/>
  <c r="H10" i="16"/>
  <c r="H9"/>
  <c r="H8"/>
  <c r="H7"/>
  <c r="H7" i="12"/>
  <c r="H9"/>
  <c r="H10"/>
  <c r="H8"/>
  <c r="H9" i="10"/>
  <c r="H8"/>
  <c r="H10"/>
  <c r="H7"/>
  <c r="H10" i="21"/>
  <c r="H8"/>
  <c r="H9"/>
  <c r="H7"/>
  <c r="H9" i="28"/>
  <c r="H7"/>
  <c r="H8"/>
  <c r="H10"/>
  <c r="H7" i="29"/>
  <c r="H8"/>
  <c r="H9"/>
  <c r="H10"/>
  <c r="H7" i="22"/>
  <c r="H9"/>
  <c r="H8"/>
  <c r="H10"/>
  <c r="H11" i="27"/>
  <c r="H9" i="6"/>
  <c r="H7" i="5"/>
  <c r="H7" i="9"/>
  <c r="H8" i="4"/>
  <c r="H8" i="8"/>
  <c r="H7"/>
  <c r="H7" i="7"/>
  <c r="H10" i="4"/>
  <c r="H9" i="9"/>
  <c r="H10" i="8"/>
  <c r="H7" i="6"/>
  <c r="H9" i="8"/>
  <c r="H9" i="7"/>
  <c r="H10" i="6"/>
  <c r="H8"/>
  <c r="H7" i="4"/>
  <c r="H8" i="9"/>
  <c r="H9" i="5"/>
  <c r="H10"/>
  <c r="H9" i="4"/>
  <c r="H15" i="7"/>
  <c r="H8" i="5"/>
  <c r="H15" i="9"/>
  <c r="H8" i="7"/>
  <c r="H15" i="4"/>
  <c r="H17" i="1"/>
  <c r="G17"/>
  <c r="H22"/>
  <c r="H23"/>
  <c r="G28"/>
  <c r="H30"/>
  <c r="H31"/>
  <c r="H27"/>
  <c r="H20"/>
  <c r="H18"/>
  <c r="G18"/>
  <c r="G20"/>
  <c r="H13"/>
  <c r="H26"/>
  <c r="H16"/>
  <c r="G15"/>
  <c r="H33"/>
  <c r="G24"/>
  <c r="H29"/>
  <c r="H34"/>
  <c r="H21"/>
  <c r="H28"/>
  <c r="H12"/>
  <c r="H35"/>
  <c r="G25"/>
  <c r="H19"/>
  <c r="G23"/>
  <c r="H25"/>
  <c r="H24"/>
  <c r="G21"/>
  <c r="H14"/>
  <c r="H32"/>
  <c r="H36"/>
  <c r="H11"/>
  <c r="H7"/>
  <c r="H10"/>
  <c r="H8"/>
  <c r="H9"/>
  <c r="H15"/>
  <c r="G35" i="3"/>
  <c r="G34"/>
  <c r="G33"/>
  <c r="G32"/>
  <c r="G31"/>
  <c r="G30"/>
  <c r="G29"/>
  <c r="G28"/>
  <c r="G27"/>
  <c r="G26"/>
  <c r="G25"/>
  <c r="G24"/>
  <c r="G23"/>
  <c r="G22"/>
  <c r="G21"/>
  <c r="G20"/>
  <c r="G18"/>
  <c r="G19"/>
  <c r="G17"/>
  <c r="G16"/>
  <c r="G15"/>
  <c r="G14"/>
  <c r="G13"/>
  <c r="G12"/>
  <c r="G10"/>
  <c r="G11"/>
  <c r="G9"/>
  <c r="G8"/>
  <c r="G7"/>
  <c r="G6"/>
  <c r="M21"/>
  <c r="M22"/>
  <c r="M24"/>
  <c r="M28"/>
  <c r="M25"/>
  <c r="M17"/>
  <c r="M18"/>
  <c r="M16"/>
  <c r="M15"/>
  <c r="M14"/>
  <c r="M13"/>
  <c r="M12"/>
  <c r="M11"/>
  <c r="M10"/>
  <c r="M9"/>
  <c r="M8"/>
  <c r="M6"/>
  <c r="M7"/>
  <c r="O35"/>
  <c r="L35"/>
  <c r="N35"/>
  <c r="O34"/>
  <c r="N34"/>
  <c r="L34"/>
  <c r="L33"/>
  <c r="N33"/>
  <c r="O33"/>
  <c r="L32"/>
  <c r="N32"/>
  <c r="O32"/>
  <c r="L31"/>
  <c r="N31"/>
  <c r="O31"/>
  <c r="O30"/>
  <c r="N30"/>
  <c r="L30"/>
  <c r="O29"/>
  <c r="L29"/>
  <c r="N29"/>
  <c r="L28"/>
  <c r="N28"/>
  <c r="O28"/>
  <c r="N27"/>
  <c r="O27"/>
  <c r="L27"/>
  <c r="O26"/>
  <c r="N26"/>
  <c r="L26"/>
  <c r="L25"/>
  <c r="N25"/>
  <c r="O25"/>
  <c r="L24"/>
  <c r="N24"/>
  <c r="O24"/>
  <c r="O23"/>
  <c r="N23"/>
  <c r="L23"/>
  <c r="L22"/>
  <c r="O22"/>
  <c r="N22"/>
  <c r="N21"/>
  <c r="O21"/>
  <c r="L21"/>
  <c r="O20"/>
  <c r="N20"/>
  <c r="L20"/>
  <c r="L19"/>
  <c r="O19"/>
  <c r="N19"/>
  <c r="N18"/>
  <c r="O18"/>
  <c r="L18"/>
  <c r="N17"/>
  <c r="L17"/>
  <c r="O17"/>
  <c r="L16"/>
  <c r="N16"/>
  <c r="O16"/>
  <c r="O15"/>
  <c r="N15"/>
  <c r="L15"/>
  <c r="N14"/>
  <c r="O14"/>
  <c r="L14"/>
  <c r="L13"/>
  <c r="N13"/>
  <c r="O13"/>
  <c r="N12"/>
  <c r="L12"/>
  <c r="O12"/>
  <c r="N11"/>
  <c r="L11"/>
  <c r="O11"/>
  <c r="N10"/>
  <c r="O10"/>
  <c r="L10"/>
  <c r="O6"/>
  <c r="N9"/>
  <c r="O9"/>
  <c r="L9"/>
  <c r="N6"/>
  <c r="N8"/>
  <c r="L8"/>
  <c r="O8"/>
  <c r="L6"/>
  <c r="N7"/>
  <c r="O7"/>
  <c r="L7"/>
  <c r="P27"/>
  <c r="P28"/>
  <c r="P24"/>
  <c r="P25"/>
  <c r="P22"/>
  <c r="P23"/>
  <c r="P20"/>
  <c r="P21"/>
  <c r="P18"/>
  <c r="P19"/>
  <c r="P16"/>
  <c r="P17"/>
  <c r="P14"/>
  <c r="P15"/>
  <c r="P12"/>
  <c r="P13"/>
  <c r="P10"/>
  <c r="P6"/>
  <c r="P9"/>
  <c r="P8"/>
  <c r="P7"/>
  <c r="P11"/>
</calcChain>
</file>

<file path=xl/sharedStrings.xml><?xml version="1.0" encoding="utf-8"?>
<sst xmlns="http://schemas.openxmlformats.org/spreadsheetml/2006/main" count="347" uniqueCount="39">
  <si>
    <t>Deltagare</t>
  </si>
  <si>
    <t>Tid</t>
  </si>
  <si>
    <t>Poäng</t>
  </si>
  <si>
    <t>Division</t>
  </si>
  <si>
    <t>Maxpoäng</t>
  </si>
  <si>
    <t>Handikapp</t>
  </si>
  <si>
    <t>Faktor</t>
  </si>
  <si>
    <t>Stationspoäng</t>
  </si>
  <si>
    <t>Open</t>
  </si>
  <si>
    <t>Standard</t>
  </si>
  <si>
    <t>Revolver</t>
  </si>
  <si>
    <t>Production</t>
  </si>
  <si>
    <t>Classic</t>
  </si>
  <si>
    <t>Namn</t>
  </si>
  <si>
    <t>%</t>
  </si>
  <si>
    <t>Station</t>
  </si>
  <si>
    <t>Stefan Kristersson</t>
  </si>
  <si>
    <t>Tony Johansson</t>
  </si>
  <si>
    <t>Plats</t>
  </si>
  <si>
    <t>Klubben</t>
  </si>
  <si>
    <t>Skott</t>
  </si>
  <si>
    <t>Match Poäng</t>
  </si>
  <si>
    <t>Match Procent</t>
  </si>
  <si>
    <t>IPSC-Cup Poäng</t>
  </si>
  <si>
    <t>X24</t>
  </si>
  <si>
    <t>X25</t>
  </si>
  <si>
    <t>X26</t>
  </si>
  <si>
    <t>X27</t>
  </si>
  <si>
    <t>X28</t>
  </si>
  <si>
    <t>X29</t>
  </si>
  <si>
    <t>X30</t>
  </si>
  <si>
    <t>Komp</t>
  </si>
  <si>
    <t xml:space="preserve"> Poäng</t>
  </si>
  <si>
    <t>x</t>
  </si>
  <si>
    <t>ipsc</t>
  </si>
  <si>
    <t>Mikael Eriksson</t>
  </si>
  <si>
    <t>Mathias Eriksson</t>
  </si>
  <si>
    <t>Mikael Lauth</t>
  </si>
  <si>
    <t>Camille</t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</si>
</sst>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00"/>
    <numFmt numFmtId="165" formatCode="0.000%"/>
    <numFmt numFmtId="166" formatCode="_-* #,##0.000\ _k_r_-;\-* #,##0.000\ _k_r_-;_-* &quot;-&quot;??\ _k_r_-;_-@_-"/>
    <numFmt numFmtId="167" formatCode="#,##0.000_ ;\-#,##0.000\ 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Black"/>
      <family val="2"/>
    </font>
    <font>
      <b/>
      <sz val="12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4"/>
      <color theme="1"/>
      <name val="Arial Black"/>
      <family val="2"/>
    </font>
    <font>
      <sz val="12"/>
      <color rgb="FF9C65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FBF79D"/>
        <bgColor indexed="64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3" applyNumberFormat="0" applyFill="0" applyAlignment="0" applyProtection="0"/>
    <xf numFmtId="0" fontId="7" fillId="3" borderId="4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1" xfId="0" applyFont="1" applyBorder="1"/>
    <xf numFmtId="0" fontId="0" fillId="0" borderId="2" xfId="0" applyBorder="1"/>
    <xf numFmtId="164" fontId="0" fillId="0" borderId="0" xfId="0" applyNumberFormat="1"/>
    <xf numFmtId="165" fontId="0" fillId="0" borderId="0" xfId="2" applyNumberFormat="1" applyFont="1" applyAlignment="1">
      <alignment horizontal="right"/>
    </xf>
    <xf numFmtId="166" fontId="0" fillId="0" borderId="0" xfId="1" applyNumberFormat="1" applyFont="1" applyAlignment="1">
      <alignment horizontal="right"/>
    </xf>
    <xf numFmtId="0" fontId="5" fillId="0" borderId="0" xfId="3" applyProtection="1">
      <protection locked="0" hidden="1"/>
    </xf>
    <xf numFmtId="0" fontId="5" fillId="0" borderId="0" xfId="3" applyFont="1" applyProtection="1">
      <protection locked="0" hidden="1"/>
    </xf>
    <xf numFmtId="0" fontId="3" fillId="0" borderId="0" xfId="0" applyFont="1" applyFill="1" applyBorder="1"/>
    <xf numFmtId="0" fontId="5" fillId="0" borderId="0" xfId="3" applyBorder="1" applyProtection="1">
      <protection locked="0" hidden="1"/>
    </xf>
    <xf numFmtId="0" fontId="0" fillId="0" borderId="0" xfId="0" applyBorder="1"/>
    <xf numFmtId="0" fontId="11" fillId="7" borderId="7" xfId="4" applyFont="1" applyFill="1" applyBorder="1" applyAlignment="1">
      <alignment horizontal="center"/>
    </xf>
    <xf numFmtId="0" fontId="11" fillId="7" borderId="8" xfId="4" applyFont="1" applyFill="1" applyBorder="1" applyAlignment="1">
      <alignment horizontal="center"/>
    </xf>
    <xf numFmtId="0" fontId="12" fillId="5" borderId="9" xfId="8" applyFont="1" applyBorder="1"/>
    <xf numFmtId="0" fontId="12" fillId="5" borderId="10" xfId="8" applyFont="1" applyBorder="1"/>
    <xf numFmtId="0" fontId="12" fillId="5" borderId="11" xfId="8" applyFont="1" applyBorder="1"/>
    <xf numFmtId="0" fontId="12" fillId="5" borderId="12" xfId="8" applyFont="1" applyBorder="1"/>
    <xf numFmtId="0" fontId="12" fillId="5" borderId="13" xfId="8" applyFont="1" applyBorder="1"/>
    <xf numFmtId="0" fontId="12" fillId="5" borderId="14" xfId="8" applyFont="1" applyBorder="1"/>
    <xf numFmtId="0" fontId="11" fillId="6" borderId="7" xfId="4" applyFont="1" applyFill="1" applyBorder="1" applyAlignment="1">
      <alignment horizontal="center"/>
    </xf>
    <xf numFmtId="0" fontId="14" fillId="8" borderId="7" xfId="4" applyFont="1" applyFill="1" applyBorder="1" applyAlignment="1">
      <alignment horizontal="center"/>
    </xf>
    <xf numFmtId="0" fontId="8" fillId="6" borderId="5" xfId="9" applyFont="1" applyBorder="1" applyAlignment="1">
      <alignment horizontal="center"/>
    </xf>
    <xf numFmtId="0" fontId="3" fillId="8" borderId="5" xfId="9" applyFont="1" applyFill="1" applyBorder="1" applyAlignment="1">
      <alignment horizontal="center"/>
    </xf>
    <xf numFmtId="0" fontId="14" fillId="0" borderId="7" xfId="4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164" fontId="13" fillId="3" borderId="5" xfId="5" applyNumberFormat="1" applyFont="1" applyBorder="1" applyAlignment="1">
      <alignment horizontal="center"/>
    </xf>
    <xf numFmtId="0" fontId="11" fillId="4" borderId="6" xfId="4" applyFont="1" applyFill="1" applyBorder="1" applyAlignment="1">
      <alignment horizontal="center"/>
    </xf>
    <xf numFmtId="164" fontId="0" fillId="0" borderId="0" xfId="0" applyNumberFormat="1" applyBorder="1"/>
    <xf numFmtId="166" fontId="0" fillId="0" borderId="0" xfId="1" applyNumberFormat="1" applyFont="1" applyBorder="1" applyAlignment="1">
      <alignment horizontal="right"/>
    </xf>
    <xf numFmtId="165" fontId="0" fillId="0" borderId="0" xfId="2" applyNumberFormat="1" applyFont="1" applyBorder="1" applyAlignment="1">
      <alignment horizontal="right"/>
    </xf>
    <xf numFmtId="0" fontId="8" fillId="4" borderId="15" xfId="7" applyFont="1" applyBorder="1" applyAlignment="1">
      <alignment horizontal="left"/>
    </xf>
    <xf numFmtId="165" fontId="8" fillId="7" borderId="16" xfId="10" applyNumberFormat="1" applyFont="1" applyBorder="1" applyAlignment="1">
      <alignment horizontal="center"/>
    </xf>
    <xf numFmtId="0" fontId="8" fillId="4" borderId="17" xfId="7" applyFont="1" applyBorder="1" applyAlignment="1">
      <alignment horizontal="left"/>
    </xf>
    <xf numFmtId="0" fontId="8" fillId="6" borderId="18" xfId="9" applyFont="1" applyBorder="1" applyAlignment="1">
      <alignment horizontal="center"/>
    </xf>
    <xf numFmtId="0" fontId="3" fillId="8" borderId="18" xfId="9" applyFont="1" applyFill="1" applyBorder="1" applyAlignment="1">
      <alignment horizontal="center"/>
    </xf>
    <xf numFmtId="164" fontId="13" fillId="3" borderId="18" xfId="5" applyNumberFormat="1" applyFont="1" applyBorder="1" applyAlignment="1">
      <alignment horizontal="center"/>
    </xf>
    <xf numFmtId="165" fontId="8" fillId="7" borderId="19" xfId="10" applyNumberFormat="1" applyFont="1" applyBorder="1" applyAlignment="1">
      <alignment horizontal="center"/>
    </xf>
    <xf numFmtId="0" fontId="5" fillId="0" borderId="0" xfId="3" applyFill="1" applyBorder="1" applyProtection="1">
      <protection locked="0" hidden="1"/>
    </xf>
    <xf numFmtId="0" fontId="0" fillId="0" borderId="1" xfId="0" applyBorder="1"/>
    <xf numFmtId="0" fontId="8" fillId="4" borderId="20" xfId="7" applyFont="1" applyBorder="1" applyAlignment="1">
      <alignment horizontal="left"/>
    </xf>
    <xf numFmtId="0" fontId="8" fillId="6" borderId="21" xfId="9" applyFont="1" applyBorder="1" applyAlignment="1">
      <alignment horizontal="center"/>
    </xf>
    <xf numFmtId="0" fontId="3" fillId="8" borderId="21" xfId="9" applyFont="1" applyFill="1" applyBorder="1" applyAlignment="1">
      <alignment horizontal="center"/>
    </xf>
    <xf numFmtId="164" fontId="13" fillId="3" borderId="21" xfId="5" applyNumberFormat="1" applyFont="1" applyBorder="1" applyAlignment="1">
      <alignment horizontal="center"/>
    </xf>
    <xf numFmtId="165" fontId="8" fillId="7" borderId="22" xfId="10" applyNumberFormat="1" applyFont="1" applyBorder="1" applyAlignment="1">
      <alignment horizontal="center"/>
    </xf>
    <xf numFmtId="0" fontId="10" fillId="4" borderId="23" xfId="7" applyBorder="1"/>
    <xf numFmtId="0" fontId="19" fillId="10" borderId="23" xfId="12" applyFont="1" applyBorder="1"/>
    <xf numFmtId="0" fontId="19" fillId="11" borderId="23" xfId="13" applyFont="1" applyBorder="1"/>
    <xf numFmtId="164" fontId="19" fillId="9" borderId="23" xfId="11" applyNumberFormat="1" applyFont="1" applyBorder="1"/>
    <xf numFmtId="165" fontId="19" fillId="12" borderId="23" xfId="14" applyNumberFormat="1" applyFont="1" applyBorder="1"/>
    <xf numFmtId="0" fontId="19" fillId="13" borderId="23" xfId="15" applyFont="1" applyBorder="1"/>
    <xf numFmtId="0" fontId="19" fillId="13" borderId="16" xfId="15" applyFont="1" applyBorder="1"/>
    <xf numFmtId="0" fontId="19" fillId="13" borderId="19" xfId="15" applyFont="1" applyBorder="1"/>
    <xf numFmtId="0" fontId="20" fillId="10" borderId="24" xfId="12" applyFont="1" applyBorder="1" applyAlignment="1">
      <alignment horizontal="center"/>
    </xf>
    <xf numFmtId="0" fontId="18" fillId="11" borderId="25" xfId="4" applyFont="1" applyFill="1" applyBorder="1" applyAlignment="1">
      <alignment horizontal="center"/>
    </xf>
    <xf numFmtId="0" fontId="18" fillId="9" borderId="25" xfId="4" applyFont="1" applyFill="1" applyBorder="1" applyAlignment="1">
      <alignment horizontal="center"/>
    </xf>
    <xf numFmtId="0" fontId="18" fillId="12" borderId="25" xfId="4" applyFont="1" applyFill="1" applyBorder="1" applyAlignment="1">
      <alignment horizontal="center"/>
    </xf>
    <xf numFmtId="0" fontId="18" fillId="13" borderId="26" xfId="4" applyFont="1" applyFill="1" applyBorder="1" applyAlignment="1">
      <alignment horizontal="center"/>
    </xf>
    <xf numFmtId="0" fontId="17" fillId="14" borderId="25" xfId="4" applyFont="1" applyFill="1" applyBorder="1" applyAlignment="1">
      <alignment horizontal="center"/>
    </xf>
    <xf numFmtId="167" fontId="8" fillId="7" borderId="5" xfId="10" applyNumberFormat="1" applyFont="1" applyBorder="1" applyAlignment="1">
      <alignment horizontal="center"/>
    </xf>
    <xf numFmtId="0" fontId="19" fillId="13" borderId="28" xfId="15" applyFont="1" applyBorder="1" applyAlignment="1">
      <alignment horizontal="center"/>
    </xf>
    <xf numFmtId="0" fontId="19" fillId="13" borderId="16" xfId="15" applyFont="1" applyBorder="1" applyAlignment="1">
      <alignment horizontal="center"/>
    </xf>
    <xf numFmtId="0" fontId="10" fillId="4" borderId="23" xfId="7" applyFont="1" applyBorder="1"/>
    <xf numFmtId="0" fontId="10" fillId="4" borderId="30" xfId="7" applyFont="1" applyBorder="1"/>
    <xf numFmtId="0" fontId="19" fillId="13" borderId="19" xfId="15" applyFont="1" applyBorder="1" applyAlignment="1">
      <alignment horizontal="center"/>
    </xf>
    <xf numFmtId="0" fontId="18" fillId="10" borderId="24" xfId="12" applyFont="1" applyBorder="1" applyAlignment="1">
      <alignment horizontal="center"/>
    </xf>
    <xf numFmtId="0" fontId="19" fillId="10" borderId="27" xfId="12" applyFont="1" applyBorder="1" applyAlignment="1">
      <alignment horizontal="center"/>
    </xf>
    <xf numFmtId="0" fontId="19" fillId="10" borderId="29" xfId="12" applyFont="1" applyBorder="1" applyAlignment="1">
      <alignment horizontal="center"/>
    </xf>
    <xf numFmtId="0" fontId="19" fillId="11" borderId="5" xfId="13" applyFont="1" applyBorder="1" applyAlignment="1">
      <alignment horizontal="center"/>
    </xf>
    <xf numFmtId="0" fontId="19" fillId="11" borderId="18" xfId="13" applyFont="1" applyBorder="1" applyAlignment="1">
      <alignment horizontal="center"/>
    </xf>
    <xf numFmtId="2" fontId="8" fillId="6" borderId="5" xfId="9" applyNumberFormat="1" applyFont="1" applyBorder="1" applyAlignment="1">
      <alignment horizontal="center"/>
    </xf>
    <xf numFmtId="2" fontId="8" fillId="6" borderId="21" xfId="9" applyNumberFormat="1" applyFont="1" applyBorder="1" applyAlignment="1">
      <alignment horizontal="center"/>
    </xf>
    <xf numFmtId="2" fontId="8" fillId="6" borderId="18" xfId="9" applyNumberFormat="1" applyFont="1" applyBorder="1" applyAlignment="1">
      <alignment horizontal="center"/>
    </xf>
    <xf numFmtId="2" fontId="3" fillId="0" borderId="5" xfId="6" applyNumberFormat="1" applyFont="1" applyBorder="1" applyAlignment="1">
      <alignment horizontal="center"/>
    </xf>
    <xf numFmtId="1" fontId="3" fillId="0" borderId="5" xfId="6" applyNumberFormat="1" applyFont="1" applyBorder="1" applyAlignment="1">
      <alignment horizontal="center"/>
    </xf>
    <xf numFmtId="165" fontId="19" fillId="12" borderId="23" xfId="14" applyNumberFormat="1" applyFont="1" applyBorder="1" applyAlignment="1">
      <alignment horizontal="center"/>
    </xf>
    <xf numFmtId="165" fontId="19" fillId="12" borderId="30" xfId="14" applyNumberFormat="1" applyFont="1" applyBorder="1" applyAlignment="1">
      <alignment horizontal="center"/>
    </xf>
    <xf numFmtId="164" fontId="19" fillId="9" borderId="23" xfId="11" applyNumberFormat="1" applyFont="1" applyBorder="1" applyAlignment="1">
      <alignment horizontal="center"/>
    </xf>
    <xf numFmtId="164" fontId="19" fillId="9" borderId="30" xfId="11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2">
    <cellStyle name="20% - Accent5" xfId="13" builtinId="46"/>
    <cellStyle name="60% - Accent3" xfId="12" builtinId="40"/>
    <cellStyle name="60% - Accent5" xfId="14" builtinId="48"/>
    <cellStyle name="60% - Accent6" xfId="15" builtinId="52"/>
    <cellStyle name="Accent1" xfId="7" builtinId="29"/>
    <cellStyle name="Accent2" xfId="8" builtinId="33"/>
    <cellStyle name="Accent3" xfId="9" builtinId="37"/>
    <cellStyle name="Accent5" xfId="10" builtinId="45"/>
    <cellStyle name="Comma" xfId="1" builtinId="3"/>
    <cellStyle name="Explanatory Text" xfId="6" builtinId="53"/>
    <cellStyle name="Followed Hyperlink" xfId="17" builtinId="9" hidden="1"/>
    <cellStyle name="Followed Hyperlink" xfId="19" builtinId="9" hidden="1"/>
    <cellStyle name="Followed Hyperlink" xfId="21" builtinId="9" hidden="1"/>
    <cellStyle name="Heading 1" xfId="4" builtinId="16"/>
    <cellStyle name="Hyperlink" xfId="16" builtinId="8" hidden="1"/>
    <cellStyle name="Hyperlink" xfId="18" builtinId="8" hidden="1"/>
    <cellStyle name="Hyperlink" xfId="20" builtinId="8" hidden="1"/>
    <cellStyle name="Input" xfId="5" builtinId="20"/>
    <cellStyle name="Neutral" xfId="11" builtinId="28"/>
    <cellStyle name="Normal" xfId="0" builtinId="0"/>
    <cellStyle name="Normal 2" xfId="3"/>
    <cellStyle name="Percent" xfId="2" builtin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BF7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O41"/>
  <sheetViews>
    <sheetView topLeftCell="A10" zoomScale="125" zoomScaleNormal="125" zoomScalePageLayoutView="125" workbookViewId="0">
      <selection activeCell="F17" sqref="F17"/>
    </sheetView>
  </sheetViews>
  <sheetFormatPr defaultColWidth="8.85546875" defaultRowHeight="15"/>
  <cols>
    <col min="2" max="2" width="17.42578125" bestFit="1" customWidth="1"/>
    <col min="3" max="3" width="11.140625" bestFit="1" customWidth="1"/>
    <col min="4" max="4" width="8.140625" bestFit="1" customWidth="1"/>
    <col min="5" max="5" width="11.140625" bestFit="1" customWidth="1"/>
    <col min="6" max="6" width="13" bestFit="1" customWidth="1"/>
    <col min="7" max="7" width="9.140625" bestFit="1" customWidth="1"/>
    <col min="8" max="8" width="15.42578125" bestFit="1" customWidth="1"/>
    <col min="15" max="15" width="9.140625" customWidth="1"/>
  </cols>
  <sheetData>
    <row r="2" spans="2:8" ht="18.75">
      <c r="B2" s="82" t="s">
        <v>5</v>
      </c>
      <c r="C2" s="82"/>
    </row>
    <row r="3" spans="2:8">
      <c r="B3" s="1" t="s">
        <v>8</v>
      </c>
      <c r="C3">
        <v>1.1000000000000001</v>
      </c>
    </row>
    <row r="4" spans="2:8">
      <c r="B4" s="1" t="s">
        <v>9</v>
      </c>
      <c r="C4">
        <v>1</v>
      </c>
    </row>
    <row r="5" spans="2:8">
      <c r="B5" s="1" t="s">
        <v>10</v>
      </c>
      <c r="C5">
        <v>0.8</v>
      </c>
    </row>
    <row r="6" spans="2:8">
      <c r="B6" s="1" t="s">
        <v>11</v>
      </c>
      <c r="C6">
        <v>1</v>
      </c>
    </row>
    <row r="7" spans="2:8">
      <c r="B7" s="1" t="s">
        <v>12</v>
      </c>
      <c r="C7">
        <v>1</v>
      </c>
    </row>
    <row r="10" spans="2:8" ht="18.75">
      <c r="B10" s="2" t="s">
        <v>19</v>
      </c>
      <c r="C10" s="81" t="s">
        <v>3</v>
      </c>
      <c r="D10" s="81"/>
      <c r="E10" s="81"/>
      <c r="F10" s="81"/>
      <c r="G10" s="81"/>
      <c r="H10" s="2" t="s">
        <v>0</v>
      </c>
    </row>
    <row r="11" spans="2:8">
      <c r="B11" s="3" t="s">
        <v>13</v>
      </c>
      <c r="C11" s="3" t="s">
        <v>9</v>
      </c>
      <c r="D11" s="3" t="s">
        <v>8</v>
      </c>
      <c r="E11" s="3" t="s">
        <v>10</v>
      </c>
      <c r="F11" s="3" t="s">
        <v>11</v>
      </c>
      <c r="G11" s="3" t="s">
        <v>12</v>
      </c>
      <c r="H11" s="10" t="s">
        <v>13</v>
      </c>
    </row>
    <row r="12" spans="2:8">
      <c r="B12" s="8" t="s">
        <v>17</v>
      </c>
      <c r="C12" s="4"/>
      <c r="D12" s="4"/>
      <c r="E12" s="4"/>
      <c r="F12" s="4" t="s">
        <v>33</v>
      </c>
      <c r="G12" s="4"/>
      <c r="H12" t="str">
        <f>IF(C12&gt;1,B12,IF(D12&gt;1,B12,IF(E12&gt;1,B12,IF(F12&gt;1,B12,IF(G12&gt;1,B12,0)))))</f>
        <v>Tony Johansson</v>
      </c>
    </row>
    <row r="13" spans="2:8">
      <c r="B13" s="8" t="s">
        <v>16</v>
      </c>
      <c r="C13" s="4"/>
      <c r="D13" s="4"/>
      <c r="E13" s="4"/>
      <c r="F13" s="4" t="s">
        <v>33</v>
      </c>
      <c r="G13" s="4"/>
      <c r="H13" t="str">
        <f>IF(C13&gt;1,B13,IF(D13&gt;1,B13,IF(E13&gt;1,B13,IF(F13&gt;1,B13,IF(G13&gt;1,B13,0)))))</f>
        <v>Stefan Kristersson</v>
      </c>
    </row>
    <row r="14" spans="2:8">
      <c r="B14" s="8" t="s">
        <v>35</v>
      </c>
      <c r="C14" s="4" t="s">
        <v>33</v>
      </c>
      <c r="D14" s="4"/>
      <c r="E14" s="4"/>
      <c r="F14" s="4"/>
      <c r="G14" s="4"/>
      <c r="H14" t="str">
        <f>IF(C14&gt;1,B14,IF(D14&gt;1,B14,IF(E14&gt;1,B14,IF(F14&gt;1,B14,IF(G14&gt;1,B14,0)))))</f>
        <v>Mikael Eriksson</v>
      </c>
    </row>
    <row r="15" spans="2:8">
      <c r="B15" s="8" t="s">
        <v>36</v>
      </c>
      <c r="C15" s="4" t="s">
        <v>33</v>
      </c>
      <c r="D15" s="4"/>
      <c r="E15" s="4"/>
      <c r="F15" s="4"/>
      <c r="G15" s="4"/>
      <c r="H15" t="str">
        <f>IF(C15&gt;1,B15,IF(D15&gt;1,B15,IF(E15&gt;1,B15,IF(F15&gt;1,B15,IF(G15&gt;1,B15,0)))))</f>
        <v>Mathias Eriksson</v>
      </c>
    </row>
    <row r="16" spans="2:8">
      <c r="B16" s="8" t="s">
        <v>38</v>
      </c>
      <c r="C16" s="4"/>
      <c r="D16" s="4"/>
      <c r="E16" s="4"/>
      <c r="F16" s="4" t="s">
        <v>33</v>
      </c>
      <c r="G16" s="4"/>
      <c r="H16" t="str">
        <f>IF(C16&gt;1,B16,IF(D16&gt;1,B16,IF(E16&gt;1,B16,IF(F16&gt;1,B16,IF(G16&gt;1,B16,0)))))</f>
        <v>Camille</v>
      </c>
    </row>
    <row r="17" spans="2:15">
      <c r="B17" s="8" t="s">
        <v>37</v>
      </c>
      <c r="C17" s="4"/>
      <c r="D17" s="4"/>
      <c r="E17" s="4"/>
      <c r="F17" s="4"/>
      <c r="G17" s="4"/>
      <c r="H17">
        <f>IF(C17&gt;1,B17,IF(D17&gt;1,B17,IF(E17&gt;1,B17,IF(F17&gt;1,B17,IF(G17&gt;1,B17,0)))))</f>
        <v>0</v>
      </c>
    </row>
    <row r="18" spans="2:15">
      <c r="B18" s="8"/>
      <c r="C18" s="4"/>
      <c r="D18" s="4"/>
      <c r="E18" s="4"/>
      <c r="F18" s="4"/>
      <c r="G18" s="4"/>
      <c r="H18">
        <f>IF(C18&gt;1,B18,IF(D18&gt;1,B18,IF(E18&gt;1,B18,IF(F18&gt;1,B18,IF(G18&gt;1,B18,0)))))</f>
        <v>0</v>
      </c>
    </row>
    <row r="19" spans="2:15">
      <c r="B19" s="8"/>
      <c r="C19" s="4"/>
      <c r="D19" s="4"/>
      <c r="E19" s="4"/>
      <c r="F19" s="4"/>
      <c r="G19" s="4"/>
      <c r="H19">
        <f>IF(C19&gt;1,B19,IF(D19&gt;1,B19,IF(E19&gt;1,B19,IF(F19&gt;1,B19,IF(G19&gt;1,B19,0)))))</f>
        <v>0</v>
      </c>
    </row>
    <row r="20" spans="2:15">
      <c r="B20" s="8"/>
      <c r="C20" s="4"/>
      <c r="D20" s="4"/>
      <c r="E20" s="4"/>
      <c r="F20" s="4"/>
      <c r="G20" s="4"/>
      <c r="H20">
        <f>IF(C20&gt;1,B20,IF(D20&gt;1,B20,IF(E20&gt;1,B20,IF(F20&gt;1,B20,IF(G20&gt;1,B20,0)))))</f>
        <v>0</v>
      </c>
    </row>
    <row r="21" spans="2:15">
      <c r="B21" s="8"/>
      <c r="C21" s="4"/>
      <c r="D21" s="4"/>
      <c r="E21" s="4"/>
      <c r="F21" s="4"/>
      <c r="G21" s="4"/>
      <c r="H21">
        <f>IF(C21&gt;1,B21,IF(D21&gt;1,B21,IF(E21&gt;1,B21,IF(F21&gt;1,B21,IF(G21&gt;1,B21,0)))))</f>
        <v>0</v>
      </c>
    </row>
    <row r="22" spans="2:15">
      <c r="B22" s="8"/>
      <c r="C22" s="4"/>
      <c r="D22" s="4"/>
      <c r="E22" s="4"/>
      <c r="F22" s="4"/>
      <c r="G22" s="4"/>
      <c r="H22">
        <f>IF(C22&gt;1,B22,IF(D22&gt;1,B22,IF(E22&gt;1,B22,IF(F22&gt;1,B22,IF(G22&gt;1,B22,0)))))</f>
        <v>0</v>
      </c>
    </row>
    <row r="23" spans="2:15">
      <c r="B23" s="8"/>
      <c r="C23" s="4"/>
      <c r="D23" s="4"/>
      <c r="E23" s="4"/>
      <c r="F23" s="4"/>
      <c r="G23" s="4"/>
      <c r="H23">
        <f>IF(C23&gt;1,B23,IF(D23&gt;1,B23,IF(E23&gt;1,B23,IF(F23&gt;1,B23,IF(G23&gt;1,B23,0)))))</f>
        <v>0</v>
      </c>
    </row>
    <row r="24" spans="2:15">
      <c r="B24" s="8"/>
      <c r="C24" s="4"/>
      <c r="D24" s="4"/>
      <c r="E24" s="4"/>
      <c r="F24" s="4"/>
      <c r="G24" s="4"/>
      <c r="H24">
        <f>IF(C24&gt;1,B24,IF(D24&gt;1,B24,IF(E24&gt;1,B24,IF(F24&gt;1,B24,IF(G24&gt;1,B24,0)))))</f>
        <v>0</v>
      </c>
    </row>
    <row r="25" spans="2:15">
      <c r="B25" s="8"/>
      <c r="C25" s="4"/>
      <c r="D25" s="4"/>
      <c r="E25" s="4"/>
      <c r="F25" s="4"/>
      <c r="G25" s="4"/>
      <c r="H25">
        <f>IF(C25&gt;1,B25,IF(D25&gt;1,B25,IF(E25&gt;1,B25,IF(F25&gt;1,B25,IF(G25&gt;1,B25,0)))))</f>
        <v>0</v>
      </c>
    </row>
    <row r="26" spans="2:15">
      <c r="B26" s="8"/>
      <c r="C26" s="4"/>
      <c r="D26" s="4"/>
      <c r="E26" s="4"/>
      <c r="F26" s="4"/>
      <c r="G26" s="4"/>
      <c r="H26">
        <f>IF(C26&gt;1,B26,IF(D26&gt;1,B26,IF(E26&gt;1,B26,IF(F26&gt;1,B26,IF(G26&gt;1,B26,0)))))</f>
        <v>0</v>
      </c>
    </row>
    <row r="27" spans="2:15">
      <c r="B27" s="9"/>
      <c r="C27" s="4"/>
      <c r="D27" s="4"/>
      <c r="E27" s="4"/>
      <c r="F27" s="4"/>
      <c r="G27" s="4"/>
      <c r="H27">
        <f>IF(C27&gt;1,B27,IF(D27&gt;1,B27,IF(E27&gt;1,B27,IF(F27&gt;1,B27,IF(G27&gt;1,B27,0)))))</f>
        <v>0</v>
      </c>
    </row>
    <row r="28" spans="2:15">
      <c r="B28" s="8"/>
      <c r="C28" s="4"/>
      <c r="D28" s="4"/>
      <c r="E28" s="4"/>
      <c r="F28" s="4"/>
      <c r="G28" s="4"/>
      <c r="H28">
        <f>IF(C28&gt;1,B28,IF(D28&gt;1,B28,IF(E28&gt;1,B28,IF(F28&gt;1,B28,IF(G28&gt;1,B28,0)))))</f>
        <v>0</v>
      </c>
      <c r="O28" s="8"/>
    </row>
    <row r="29" spans="2:15">
      <c r="B29" s="8"/>
      <c r="C29" s="4"/>
      <c r="D29" s="4"/>
      <c r="E29" s="4"/>
      <c r="F29" s="4"/>
      <c r="G29" s="4"/>
      <c r="H29">
        <f>IF(C29&gt;1,B29,IF(D29&gt;1,B29,IF(E29&gt;1,B29,IF(F29&gt;1,B29,IF(G29&gt;1,B29,0)))))</f>
        <v>0</v>
      </c>
      <c r="O29" s="8"/>
    </row>
    <row r="30" spans="2:15">
      <c r="B30" s="8"/>
      <c r="C30" s="4"/>
      <c r="D30" s="4"/>
      <c r="E30" s="4"/>
      <c r="F30" s="4"/>
      <c r="G30" s="4"/>
      <c r="H30">
        <f>IF(C30&gt;1,B30,IF(D30&gt;1,B30,IF(E30&gt;1,B30,IF(F30&gt;1,B30,IF(G30&gt;1,B30,0)))))</f>
        <v>0</v>
      </c>
      <c r="O30" s="8"/>
    </row>
    <row r="31" spans="2:15">
      <c r="B31" s="8"/>
      <c r="C31" s="4"/>
      <c r="D31" s="4"/>
      <c r="E31" s="4"/>
      <c r="F31" s="4"/>
      <c r="G31" s="4"/>
      <c r="H31">
        <f>IF(C31&gt;1,B31,IF(D31&gt;1,B31,IF(E31&gt;1,B31,IF(F31&gt;1,B31,IF(G31&gt;1,B31,0)))))</f>
        <v>0</v>
      </c>
      <c r="O31" s="8"/>
    </row>
    <row r="32" spans="2:15">
      <c r="B32" s="8"/>
      <c r="C32" s="4"/>
      <c r="D32" s="4"/>
      <c r="E32" s="4"/>
      <c r="F32" s="4"/>
      <c r="G32" s="4"/>
      <c r="H32">
        <f>IF(C32&gt;1,B32,IF(D32&gt;1,B32,IF(E32&gt;1,B32,IF(F32&gt;1,B32,IF(G32&gt;1,B32,0)))))</f>
        <v>0</v>
      </c>
      <c r="O32" s="8"/>
    </row>
    <row r="33" spans="2:15">
      <c r="B33" s="9"/>
      <c r="C33" s="4"/>
      <c r="D33" s="4"/>
      <c r="E33" s="4"/>
      <c r="F33" s="4"/>
      <c r="G33" s="4"/>
      <c r="H33">
        <f>IF(C33&gt;1,B33,IF(D33&gt;1,B33,IF(E33&gt;1,B33,IF(F33&gt;1,B33,IF(G33&gt;1,B33,0)))))</f>
        <v>0</v>
      </c>
      <c r="O33" s="8"/>
    </row>
    <row r="34" spans="2:15">
      <c r="B34" s="8"/>
      <c r="C34" s="4"/>
      <c r="D34" s="4"/>
      <c r="E34" s="4"/>
      <c r="F34" s="4"/>
      <c r="G34" s="4"/>
      <c r="H34">
        <f>IF(C34&gt;1,B34,IF(D34&gt;1,B34,IF(E34&gt;1,B34,IF(F34&gt;1,B34,IF(G34&gt;1,B34,0)))))</f>
        <v>0</v>
      </c>
    </row>
    <row r="35" spans="2:15">
      <c r="B35" s="11" t="s">
        <v>24</v>
      </c>
      <c r="C35" s="4"/>
      <c r="D35" s="4"/>
      <c r="E35" s="4"/>
      <c r="F35" s="4"/>
      <c r="G35" s="4"/>
      <c r="H35">
        <f>IF(C35&gt;1,B35,IF(D35&gt;1,B35,IF(E35&gt;1,B35,IF(F35&gt;1,B35,IF(G35&gt;1,B35,0)))))</f>
        <v>0</v>
      </c>
    </row>
    <row r="36" spans="2:15">
      <c r="B36" s="11" t="s">
        <v>25</v>
      </c>
      <c r="C36" s="4"/>
      <c r="D36" s="4"/>
      <c r="E36" s="4"/>
      <c r="F36" s="4"/>
      <c r="G36" s="4"/>
      <c r="H36">
        <f>IF(C36&gt;1,B36,IF(D36&gt;1,B36,IF(E36&gt;1,B36,IF(F36&gt;1,B36,IF(G36&gt;1,B36,0)))))</f>
        <v>0</v>
      </c>
    </row>
    <row r="37" spans="2:15">
      <c r="B37" s="11" t="s">
        <v>26</v>
      </c>
      <c r="C37" s="4"/>
      <c r="D37" s="4"/>
      <c r="E37" s="4"/>
      <c r="F37" s="4"/>
      <c r="G37" s="4"/>
      <c r="H37">
        <f>IF(C37&gt;1,B37,IF(D37&gt;1,B37,IF(E37&gt;1,B37,IF(F37&gt;1,B37,IF(G37&gt;1,B37,0)))))</f>
        <v>0</v>
      </c>
    </row>
    <row r="38" spans="2:15">
      <c r="B38" s="11" t="s">
        <v>27</v>
      </c>
      <c r="C38" s="4"/>
      <c r="D38" s="4"/>
      <c r="E38" s="4"/>
      <c r="F38" s="4"/>
      <c r="G38" s="4"/>
      <c r="H38">
        <f>IF(C38&gt;1,B38,IF(D38&gt;1,B38,IF(E38&gt;1,B38,IF(F38&gt;1,B38,IF(G38&gt;1,B38,0)))))</f>
        <v>0</v>
      </c>
    </row>
    <row r="39" spans="2:15">
      <c r="B39" s="11" t="s">
        <v>28</v>
      </c>
      <c r="C39" s="4"/>
      <c r="D39" s="4"/>
      <c r="E39" s="4"/>
      <c r="F39" s="4"/>
      <c r="G39" s="4"/>
      <c r="H39">
        <f>IF(C39&gt;1,B39,IF(D39&gt;1,B39,IF(E39&gt;1,B39,IF(F39&gt;1,B39,IF(G39&gt;1,B39,0)))))</f>
        <v>0</v>
      </c>
    </row>
    <row r="40" spans="2:15">
      <c r="B40" s="11" t="s">
        <v>29</v>
      </c>
      <c r="C40" s="4"/>
      <c r="D40" s="4"/>
      <c r="E40" s="4"/>
      <c r="F40" s="4"/>
      <c r="G40" s="4"/>
      <c r="H40">
        <f>IF(C40&gt;1,B40,IF(D40&gt;1,B40,IF(E40&gt;1,B40,IF(F40&gt;1,B40,IF(G40&gt;1,B40,0)))))</f>
        <v>0</v>
      </c>
    </row>
    <row r="41" spans="2:15">
      <c r="B41" s="40" t="s">
        <v>30</v>
      </c>
      <c r="C41" s="41"/>
      <c r="D41" s="41"/>
      <c r="E41" s="41"/>
      <c r="F41" s="41"/>
      <c r="G41" s="41"/>
      <c r="H41">
        <f>IF(C41&gt;1,B41,IF(D41&gt;1,B41,IF(E41&gt;1,B41,IF(F41&gt;1,B41,IF(G41&gt;1,B41,0)))))</f>
        <v>0</v>
      </c>
    </row>
  </sheetData>
  <autoFilter ref="B11:H41">
    <sortState ref="B12:H41">
      <sortCondition descending="1" ref="H11:H41"/>
    </sortState>
  </autoFilter>
  <mergeCells count="2">
    <mergeCell ref="C10:G10"/>
    <mergeCell ref="B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8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7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7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7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7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7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7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7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7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7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7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7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7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7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7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7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7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7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7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7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7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7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7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7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7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7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7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7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7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7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7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2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1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11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9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12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8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13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14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6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15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5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16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4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2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17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3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zoomScale="125" zoomScaleNormal="125" zoomScalePageLayoutView="125" workbookViewId="0">
      <selection activeCell="C14" sqref="C14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1:8" ht="15.75" thickBot="1">
      <c r="A1" t="s">
        <v>34</v>
      </c>
    </row>
    <row r="2" spans="1:8" ht="15.75">
      <c r="B2" s="15" t="s">
        <v>15</v>
      </c>
      <c r="C2" s="16">
        <v>1</v>
      </c>
    </row>
    <row r="3" spans="1:8" ht="15.75">
      <c r="B3" s="17" t="s">
        <v>4</v>
      </c>
      <c r="C3" s="18">
        <v>50</v>
      </c>
    </row>
    <row r="4" spans="1:8" ht="16.5" thickBot="1">
      <c r="B4" s="19" t="s">
        <v>20</v>
      </c>
      <c r="C4" s="20">
        <f>C3/5</f>
        <v>10</v>
      </c>
    </row>
    <row r="5" spans="1:8" ht="15.75" thickBot="1"/>
    <row r="6" spans="1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1:8">
      <c r="B7" s="33" t="str">
        <f>IF(Input!H12=0,"",Input!H12)</f>
        <v>Tony Johansson</v>
      </c>
      <c r="C7" s="72">
        <v>14.49</v>
      </c>
      <c r="D7" s="24">
        <v>26</v>
      </c>
      <c r="E7" s="75">
        <f>IF(B7="",0,IF(Input!C12&gt;1,Input!$C$4,IF(Input!D12&gt;1,Input!$C$3,IF(Input!E12&gt;1,Input!$C$5,IF(Input!F12&gt;1,Input!$C$6,IF(Input!G12&gt;1,Input!$C$7,1)))))*C7)</f>
        <v>14.49</v>
      </c>
      <c r="F7" s="28">
        <f t="shared" ref="F7:F29" si="0">IF(E7=0,"",D7/E7)</f>
        <v>1.7943409247757074</v>
      </c>
      <c r="G7" s="61">
        <f>IF(E7=0,0,F7/(MAX($F$7:$F$35))*$C$3)</f>
        <v>13.457556935817808</v>
      </c>
      <c r="H7" s="34">
        <f t="shared" ref="H7:H29" si="1">IF(E7=0,"",F7/(MAX($F$7:$F$49)))</f>
        <v>0.26915113871635615</v>
      </c>
    </row>
    <row r="8" spans="1:8">
      <c r="B8" s="33" t="str">
        <f>IF(Input!H13=0,"",Input!H13)</f>
        <v>Stefan Kristersson</v>
      </c>
      <c r="C8" s="72">
        <v>18.11</v>
      </c>
      <c r="D8" s="24">
        <v>48</v>
      </c>
      <c r="E8" s="75">
        <f>IF(B8="",0,IF(Input!C13&gt;1,Input!$C$4,IF(Input!D13&gt;1,Input!$C$3,IF(Input!E13&gt;1,Input!$C$5,IF(Input!F13&gt;1,Input!$C$6,IF(Input!G13&gt;1,Input!$C$7,1)))))*C8)</f>
        <v>18.11</v>
      </c>
      <c r="F8" s="28">
        <f t="shared" si="0"/>
        <v>2.650469353948095</v>
      </c>
      <c r="G8" s="61">
        <f t="shared" ref="G8:G36" si="2">IF(E8=0,0,F8/(MAX($F$7:$F$35))*$C$3)</f>
        <v>19.878520154610715</v>
      </c>
      <c r="H8" s="34">
        <f t="shared" si="1"/>
        <v>0.39757040309221431</v>
      </c>
    </row>
    <row r="9" spans="1:8">
      <c r="B9" s="33" t="str">
        <f>IF(Input!H14=0,"",Input!H14)</f>
        <v>Mikael Eriksson</v>
      </c>
      <c r="C9" s="72">
        <v>2.85</v>
      </c>
      <c r="D9" s="24">
        <v>19</v>
      </c>
      <c r="E9" s="75">
        <f>IF(B9="",0,IF(Input!C14&gt;1,Input!$C$4,IF(Input!D14&gt;1,Input!$C$3,IF(Input!E14&gt;1,Input!$C$5,IF(Input!F14&gt;1,Input!$C$6,IF(Input!G14&gt;1,Input!$C$7,1)))))*C9)</f>
        <v>2.85</v>
      </c>
      <c r="F9" s="28">
        <f t="shared" si="0"/>
        <v>6.6666666666666661</v>
      </c>
      <c r="G9" s="61">
        <f t="shared" si="2"/>
        <v>50</v>
      </c>
      <c r="H9" s="34">
        <f t="shared" si="1"/>
        <v>1</v>
      </c>
    </row>
    <row r="10" spans="1:8">
      <c r="B10" s="33" t="str">
        <f>IF(Input!H15=0,"",Input!H15)</f>
        <v>Mathias Eriksson</v>
      </c>
      <c r="C10" s="72">
        <v>18.899999999999999</v>
      </c>
      <c r="D10" s="24">
        <v>23</v>
      </c>
      <c r="E10" s="75">
        <f>IF(B10="",0,IF(Input!C15&gt;1,Input!$C$4,IF(Input!D15&gt;1,Input!$C$3,IF(Input!E15&gt;1,Input!$C$5,IF(Input!F15&gt;1,Input!$C$6,IF(Input!G15&gt;1,Input!$C$7,1)))))*C10)</f>
        <v>18.899999999999999</v>
      </c>
      <c r="F10" s="28">
        <f t="shared" si="0"/>
        <v>1.216931216931217</v>
      </c>
      <c r="G10" s="61">
        <f t="shared" si="2"/>
        <v>9.1269841269841283</v>
      </c>
      <c r="H10" s="34">
        <f t="shared" si="1"/>
        <v>0.18253968253968256</v>
      </c>
    </row>
    <row r="11" spans="1:8">
      <c r="B11" s="33" t="str">
        <f>IF(Input!H16=0,"",Input!H16)</f>
        <v>Camille</v>
      </c>
      <c r="C11" s="72">
        <v>18.760000000000002</v>
      </c>
      <c r="D11" s="24">
        <v>40</v>
      </c>
      <c r="E11" s="75">
        <f>IF(B11="",0,IF(Input!C16&gt;1,Input!$C$4,IF(Input!D16&gt;1,Input!$C$3,IF(Input!E16&gt;1,Input!$C$5,IF(Input!F16&gt;1,Input!$C$6,IF(Input!G16&gt;1,Input!$C$7,1)))))*C11)</f>
        <v>18.760000000000002</v>
      </c>
      <c r="F11" s="28">
        <f t="shared" si="0"/>
        <v>2.1321961620469083</v>
      </c>
      <c r="G11" s="61">
        <f t="shared" si="2"/>
        <v>15.991471215351813</v>
      </c>
      <c r="H11" s="34">
        <f t="shared" si="1"/>
        <v>0.31982942430703626</v>
      </c>
    </row>
    <row r="12" spans="1:8">
      <c r="B12" s="33" t="str">
        <f>IF(Input!H17=0,"",Input!H17)</f>
        <v/>
      </c>
      <c r="C12" s="72"/>
      <c r="D12" s="24"/>
      <c r="E12" s="75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1:8">
      <c r="B13" s="33" t="str">
        <f>IF(Input!H18=0,"",Input!H18)</f>
        <v/>
      </c>
      <c r="C13" s="72"/>
      <c r="D13" s="24"/>
      <c r="E13" s="75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1:8">
      <c r="B14" s="33" t="str">
        <f>IF(Input!H19=0,"",Input!H19)</f>
        <v/>
      </c>
      <c r="C14" s="72"/>
      <c r="D14" s="24"/>
      <c r="E14" s="75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1:8">
      <c r="B15" s="33" t="str">
        <f>IF(Input!H20=0,"",Input!H20)</f>
        <v/>
      </c>
      <c r="C15" s="72"/>
      <c r="D15" s="24"/>
      <c r="E15" s="75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1:8">
      <c r="B16" s="33" t="str">
        <f>IF(Input!H21=0,"",Input!H21)</f>
        <v/>
      </c>
      <c r="C16" s="72"/>
      <c r="D16" s="24"/>
      <c r="E16" s="75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72"/>
      <c r="D17" s="24"/>
      <c r="E17" s="75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72"/>
      <c r="D18" s="24"/>
      <c r="E18" s="75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72"/>
      <c r="D19" s="24"/>
      <c r="E19" s="75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72"/>
      <c r="D20" s="24"/>
      <c r="E20" s="75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72"/>
      <c r="D21" s="24"/>
      <c r="E21" s="75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72"/>
      <c r="D22" s="24"/>
      <c r="E22" s="75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72"/>
      <c r="D23" s="24"/>
      <c r="E23" s="75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72"/>
      <c r="D24" s="24"/>
      <c r="E24" s="75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72"/>
      <c r="D25" s="24"/>
      <c r="E25" s="75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72"/>
      <c r="D26" s="24"/>
      <c r="E26" s="75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72"/>
      <c r="D27" s="24"/>
      <c r="E27" s="75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72"/>
      <c r="D28" s="24"/>
      <c r="E28" s="75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72"/>
      <c r="D29" s="24"/>
      <c r="E29" s="75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72"/>
      <c r="D30" s="24"/>
      <c r="E30" s="75">
        <f>IF(B30="",0,IF(Input!C35&gt;1,Input!$C$4,IF(Input!D35&gt;1,Input!$C$3,IF(Input!E35&gt;1,Input!$C$5,IF(Input!F35&gt;1,Input!$C$6,IF(Input!G35&gt;1,Input!$C$7,1)))))*C30)</f>
        <v>0</v>
      </c>
      <c r="F30" s="28" t="str">
        <f t="shared" ref="F30:F36" si="3">IF(E30=0,"",D30/E30)</f>
        <v/>
      </c>
      <c r="G30" s="61">
        <f t="shared" si="2"/>
        <v>0</v>
      </c>
      <c r="H30" s="34" t="str">
        <f t="shared" ref="H30:H36" si="4">IF(E30=0,"",F30/(MAX($F$7:$F$49)))</f>
        <v/>
      </c>
    </row>
    <row r="31" spans="2:8">
      <c r="B31" s="33" t="str">
        <f>IF(Input!H36=0,"",Input!H36)</f>
        <v/>
      </c>
      <c r="C31" s="72"/>
      <c r="D31" s="24"/>
      <c r="E31" s="75">
        <f>IF(B31="",0,IF(Input!C36&gt;1,Input!$C$4,IF(Input!D36&gt;1,Input!$C$3,IF(Input!E36&gt;1,Input!$C$5,IF(Input!F36&gt;1,Input!$C$6,IF(Input!G36&gt;1,Input!$C$7,1)))))*C31)</f>
        <v>0</v>
      </c>
      <c r="F31" s="28" t="str">
        <f t="shared" si="3"/>
        <v/>
      </c>
      <c r="G31" s="61">
        <f t="shared" si="2"/>
        <v>0</v>
      </c>
      <c r="H31" s="34" t="str">
        <f t="shared" si="4"/>
        <v/>
      </c>
    </row>
    <row r="32" spans="2:8">
      <c r="B32" s="33" t="str">
        <f>IF(Input!H37=0,"",Input!H37)</f>
        <v/>
      </c>
      <c r="C32" s="72"/>
      <c r="D32" s="24"/>
      <c r="E32" s="75">
        <f>IF(B32="",0,IF(Input!C37&gt;1,Input!$C$4,IF(Input!D37&gt;1,Input!$C$3,IF(Input!E37&gt;1,Input!$C$5,IF(Input!F37&gt;1,Input!$C$6,IF(Input!G37&gt;1,Input!$C$7,1)))))*C32)</f>
        <v>0</v>
      </c>
      <c r="F32" s="28" t="str">
        <f t="shared" si="3"/>
        <v/>
      </c>
      <c r="G32" s="61">
        <f t="shared" si="2"/>
        <v>0</v>
      </c>
      <c r="H32" s="34" t="str">
        <f t="shared" si="4"/>
        <v/>
      </c>
    </row>
    <row r="33" spans="2:8">
      <c r="B33" s="33" t="str">
        <f>IF(Input!H38=0,"",Input!H38)</f>
        <v/>
      </c>
      <c r="C33" s="72"/>
      <c r="D33" s="24"/>
      <c r="E33" s="75">
        <f>IF(B33="",0,IF(Input!C38&gt;1,Input!$C$4,IF(Input!D38&gt;1,Input!$C$3,IF(Input!E38&gt;1,Input!$C$5,IF(Input!F38&gt;1,Input!$C$6,IF(Input!G38&gt;1,Input!$C$7,1)))))*C33)</f>
        <v>0</v>
      </c>
      <c r="F33" s="28" t="str">
        <f t="shared" si="3"/>
        <v/>
      </c>
      <c r="G33" s="61">
        <f t="shared" si="2"/>
        <v>0</v>
      </c>
      <c r="H33" s="34" t="str">
        <f t="shared" si="4"/>
        <v/>
      </c>
    </row>
    <row r="34" spans="2:8">
      <c r="B34" s="33" t="str">
        <f>IF(Input!H39=0,"",Input!H39)</f>
        <v/>
      </c>
      <c r="C34" s="72"/>
      <c r="D34" s="24"/>
      <c r="E34" s="75">
        <f>IF(B34="",0,IF(Input!C39&gt;1,Input!$C$4,IF(Input!D39&gt;1,Input!$C$3,IF(Input!E39&gt;1,Input!$C$5,IF(Input!F39&gt;1,Input!$C$6,IF(Input!G39&gt;1,Input!$C$7,1)))))*C34)</f>
        <v>0</v>
      </c>
      <c r="F34" s="28" t="str">
        <f t="shared" si="3"/>
        <v/>
      </c>
      <c r="G34" s="61">
        <f t="shared" si="2"/>
        <v>0</v>
      </c>
      <c r="H34" s="34" t="str">
        <f t="shared" si="4"/>
        <v/>
      </c>
    </row>
    <row r="35" spans="2:8">
      <c r="B35" s="33" t="str">
        <f>IF(Input!H40=0,"",Input!H40)</f>
        <v/>
      </c>
      <c r="C35" s="72"/>
      <c r="D35" s="24"/>
      <c r="E35" s="75">
        <f>IF(B35="",0,IF(Input!C40&gt;1,Input!$C$4,IF(Input!D40&gt;1,Input!$C$3,IF(Input!E40&gt;1,Input!$C$5,IF(Input!F40&gt;1,Input!$C$6,IF(Input!G40&gt;1,Input!$C$7,1)))))*C35)</f>
        <v>0</v>
      </c>
      <c r="F35" s="28" t="str">
        <f t="shared" si="3"/>
        <v/>
      </c>
      <c r="G35" s="61">
        <f t="shared" si="2"/>
        <v>0</v>
      </c>
      <c r="H35" s="34" t="str">
        <f t="shared" si="4"/>
        <v/>
      </c>
    </row>
    <row r="36" spans="2:8" ht="15.75" thickBot="1">
      <c r="B36" s="35" t="str">
        <f>IF(Input!H41=0,"",Input!H41)</f>
        <v/>
      </c>
      <c r="C36" s="72"/>
      <c r="D36" s="24"/>
      <c r="E36" s="75">
        <f>IF(B36="",0,IF(Input!C41&gt;1,Input!$C$4,IF(Input!D41&gt;1,Input!$C$3,IF(Input!E41&gt;1,Input!$C$5,IF(Input!F41&gt;1,Input!$C$6,IF(Input!G41&gt;1,Input!$C$7,1)))))*C36)</f>
        <v>0</v>
      </c>
      <c r="F36" s="38" t="str">
        <f t="shared" si="3"/>
        <v/>
      </c>
      <c r="G36" s="61">
        <f t="shared" si="2"/>
        <v>0</v>
      </c>
      <c r="H36" s="39" t="str">
        <f t="shared" si="4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sortState ref="B10:H49">
    <sortCondition descending="1" ref="B8"/>
  </sortState>
  <dataConsolidate/>
  <conditionalFormatting sqref="E38:E49 E7:E36">
    <cfRule type="cellIs" dxfId="29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18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2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1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21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9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22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8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23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7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4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24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6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25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5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26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4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27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3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D13" sqref="D13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</v>
      </c>
    </row>
    <row r="3" spans="2:8" ht="15.75">
      <c r="B3" s="17" t="s">
        <v>4</v>
      </c>
      <c r="C3" s="18">
        <v>50</v>
      </c>
    </row>
    <row r="4" spans="2:8" ht="16.5" thickBot="1">
      <c r="B4" s="19" t="s">
        <v>20</v>
      </c>
      <c r="C4" s="20">
        <f>C3/5</f>
        <v>10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72">
        <v>14.14</v>
      </c>
      <c r="D7" s="24">
        <v>31</v>
      </c>
      <c r="E7" s="75">
        <f>IF(B7="",0,IF(Input!C12&gt;1,Input!$C$4,IF(Input!D12&gt;1,Input!$C$3,IF(Input!E12&gt;1,Input!$C$5,IF(Input!F12&gt;1,Input!$C$6,IF(Input!G12&gt;1,Input!$C$7,1)))))*C7)</f>
        <v>14.14</v>
      </c>
      <c r="F7" s="28">
        <f t="shared" ref="F7:F36" si="0">IF(E7=0,"",D7/E7)</f>
        <v>2.1923620933521923</v>
      </c>
      <c r="G7" s="61">
        <f>IF(E7=0,0,F7/(MAX($F$7:$F$35))*$C$3)</f>
        <v>45.223841321009175</v>
      </c>
      <c r="H7" s="34">
        <f t="shared" ref="H7:H36" si="1">IF(E7=0,"",F7/(MAX($F$7:$F$49)))</f>
        <v>0.90447682642018346</v>
      </c>
    </row>
    <row r="8" spans="2:8">
      <c r="B8" s="33" t="str">
        <f>IF(Input!H13=0,"",Input!H13)</f>
        <v>Stefan Kristersson</v>
      </c>
      <c r="C8" s="72">
        <v>17.739999999999998</v>
      </c>
      <c r="D8" s="24">
        <v>43</v>
      </c>
      <c r="E8" s="75">
        <f>IF(B8="",0,IF(Input!C13&gt;1,Input!$C$4,IF(Input!D13&gt;1,Input!$C$3,IF(Input!E13&gt;1,Input!$C$5,IF(Input!F13&gt;1,Input!$C$6,IF(Input!G13&gt;1,Input!$C$7,1)))))*C8)</f>
        <v>17.739999999999998</v>
      </c>
      <c r="F8" s="28">
        <f t="shared" si="0"/>
        <v>2.4239007891770012</v>
      </c>
      <c r="G8" s="61">
        <f t="shared" ref="G8:G36" si="2">IF(E8=0,0,F8/(MAX($F$7:$F$35))*$C$3)</f>
        <v>50</v>
      </c>
      <c r="H8" s="34">
        <f t="shared" si="1"/>
        <v>1</v>
      </c>
    </row>
    <row r="9" spans="2:8">
      <c r="B9" s="33" t="str">
        <f>IF(Input!H14=0,"",Input!H14)</f>
        <v>Mikael Eriksson</v>
      </c>
      <c r="C9" s="72">
        <v>19.11</v>
      </c>
      <c r="D9" s="24">
        <v>43</v>
      </c>
      <c r="E9" s="75">
        <f>IF(B9="",0,IF(Input!C14&gt;1,Input!$C$4,IF(Input!D14&gt;1,Input!$C$3,IF(Input!E14&gt;1,Input!$C$5,IF(Input!F14&gt;1,Input!$C$6,IF(Input!G14&gt;1,Input!$C$7,1)))))*C9)</f>
        <v>19.11</v>
      </c>
      <c r="F9" s="28">
        <f t="shared" si="0"/>
        <v>2.2501308215593929</v>
      </c>
      <c r="G9" s="61">
        <f t="shared" si="2"/>
        <v>46.415489272632129</v>
      </c>
      <c r="H9" s="34">
        <f t="shared" si="1"/>
        <v>0.92830978545264253</v>
      </c>
    </row>
    <row r="10" spans="2:8">
      <c r="B10" s="33" t="str">
        <f>IF(Input!H15=0,"",Input!H15)</f>
        <v>Mathias Eriksson</v>
      </c>
      <c r="C10" s="72">
        <v>16.329999999999998</v>
      </c>
      <c r="D10" s="24">
        <v>4</v>
      </c>
      <c r="E10" s="75">
        <f>IF(B10="",0,IF(Input!C15&gt;1,Input!$C$4,IF(Input!D15&gt;1,Input!$C$3,IF(Input!E15&gt;1,Input!$C$5,IF(Input!F15&gt;1,Input!$C$6,IF(Input!G15&gt;1,Input!$C$7,1)))))*C10)</f>
        <v>16.329999999999998</v>
      </c>
      <c r="F10" s="28">
        <f t="shared" si="0"/>
        <v>0.24494794856093083</v>
      </c>
      <c r="G10" s="61">
        <f t="shared" si="2"/>
        <v>5.0527634970592006</v>
      </c>
      <c r="H10" s="34">
        <f t="shared" si="1"/>
        <v>0.10105526994118401</v>
      </c>
    </row>
    <row r="11" spans="2:8">
      <c r="B11" s="33" t="str">
        <f>IF(Input!H16=0,"",Input!H16)</f>
        <v>Camille</v>
      </c>
      <c r="C11" s="72">
        <v>17.670000000000002</v>
      </c>
      <c r="D11" s="24">
        <v>25</v>
      </c>
      <c r="E11" s="75">
        <f>IF(B11="",0,IF(Input!C16&gt;1,Input!$C$4,IF(Input!D16&gt;1,Input!$C$3,IF(Input!E16&gt;1,Input!$C$5,IF(Input!F16&gt;1,Input!$C$6,IF(Input!G16&gt;1,Input!$C$7,1)))))*C11)</f>
        <v>17.670000000000002</v>
      </c>
      <c r="F11" s="28">
        <f t="shared" si="0"/>
        <v>1.4148273910582907</v>
      </c>
      <c r="G11" s="61">
        <f t="shared" si="2"/>
        <v>29.184927810900085</v>
      </c>
      <c r="H11" s="34">
        <f t="shared" si="1"/>
        <v>0.58369855621800171</v>
      </c>
    </row>
    <row r="12" spans="2:8">
      <c r="B12" s="33" t="str">
        <f>IF(Input!H17=0,"",Input!H17)</f>
        <v/>
      </c>
      <c r="C12" s="72"/>
      <c r="D12" s="24"/>
      <c r="E12" s="75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72"/>
      <c r="D13" s="24"/>
      <c r="E13" s="75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72"/>
      <c r="D14" s="24"/>
      <c r="E14" s="75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72"/>
      <c r="D15" s="24"/>
      <c r="E15" s="75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72"/>
      <c r="D16" s="24"/>
      <c r="E16" s="75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72"/>
      <c r="D17" s="24"/>
      <c r="E17" s="75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72"/>
      <c r="D18" s="24"/>
      <c r="E18" s="75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72"/>
      <c r="D19" s="24"/>
      <c r="E19" s="75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72"/>
      <c r="D20" s="24"/>
      <c r="E20" s="75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72"/>
      <c r="D21" s="24"/>
      <c r="E21" s="75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72"/>
      <c r="D22" s="24"/>
      <c r="E22" s="75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72"/>
      <c r="D23" s="24"/>
      <c r="E23" s="75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72"/>
      <c r="D24" s="24"/>
      <c r="E24" s="75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72"/>
      <c r="D25" s="24"/>
      <c r="E25" s="75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72"/>
      <c r="D26" s="24"/>
      <c r="E26" s="75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72"/>
      <c r="D27" s="24"/>
      <c r="E27" s="75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72"/>
      <c r="D28" s="24"/>
      <c r="E28" s="75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72"/>
      <c r="D29" s="24"/>
      <c r="E29" s="75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72"/>
      <c r="D30" s="24"/>
      <c r="E30" s="75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72"/>
      <c r="D31" s="24"/>
      <c r="E31" s="75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72"/>
      <c r="D32" s="24"/>
      <c r="E32" s="75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72"/>
      <c r="D33" s="24"/>
      <c r="E33" s="75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72"/>
      <c r="D34" s="24"/>
      <c r="E34" s="75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72"/>
      <c r="D35" s="24"/>
      <c r="E35" s="75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72"/>
      <c r="D36" s="24"/>
      <c r="E36" s="75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8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28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3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1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2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30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2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2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2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2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2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2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2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2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2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2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2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2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2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2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2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2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2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2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2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2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2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2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2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2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2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2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2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2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2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2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D13" sqref="D13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3</v>
      </c>
    </row>
    <row r="3" spans="2:8" ht="15.75">
      <c r="B3" s="17" t="s">
        <v>4</v>
      </c>
      <c r="C3" s="18">
        <v>50</v>
      </c>
    </row>
    <row r="4" spans="2:8" ht="16.5" thickBot="1">
      <c r="B4" s="19" t="s">
        <v>20</v>
      </c>
      <c r="C4" s="20">
        <f>C3/5</f>
        <v>10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72">
        <v>18.440000000000001</v>
      </c>
      <c r="D7" s="24">
        <v>42</v>
      </c>
      <c r="E7" s="75">
        <f>IF(B7="",0,IF(Input!C12&gt;1,Input!$C$4,IF(Input!D12&gt;1,Input!$C$3,IF(Input!E12&gt;1,Input!$C$5,IF(Input!F12&gt;1,Input!$C$6,IF(Input!G12&gt;1,Input!$C$7,1)))))*C7)</f>
        <v>18.440000000000001</v>
      </c>
      <c r="F7" s="28">
        <f t="shared" ref="F7:F36" si="0">IF(E7=0,"",D7/E7)</f>
        <v>2.2776572668112798</v>
      </c>
      <c r="G7" s="61">
        <f>IF(E7=0,0,F7/(MAX($F$7:$F$35))*$C$3)</f>
        <v>37.818600867678953</v>
      </c>
      <c r="H7" s="34">
        <f t="shared" ref="H7:H36" si="1">IF(E7=0,"",F7/(MAX($F$7:$F$49)))</f>
        <v>0.75637201735357906</v>
      </c>
    </row>
    <row r="8" spans="2:8">
      <c r="B8" s="33" t="str">
        <f>IF(Input!H13=0,"",Input!H13)</f>
        <v>Stefan Kristersson</v>
      </c>
      <c r="C8" s="72">
        <v>15.94</v>
      </c>
      <c r="D8" s="24">
        <v>48</v>
      </c>
      <c r="E8" s="75">
        <f>IF(B8="",0,IF(Input!C13&gt;1,Input!$C$4,IF(Input!D13&gt;1,Input!$C$3,IF(Input!E13&gt;1,Input!$C$5,IF(Input!F13&gt;1,Input!$C$6,IF(Input!G13&gt;1,Input!$C$7,1)))))*C8)</f>
        <v>15.94</v>
      </c>
      <c r="F8" s="28">
        <f t="shared" si="0"/>
        <v>3.0112923462986201</v>
      </c>
      <c r="G8" s="61">
        <f t="shared" ref="G8:G36" si="2">IF(E8=0,0,F8/(MAX($F$7:$F$35))*$C$3)</f>
        <v>50</v>
      </c>
      <c r="H8" s="34">
        <f t="shared" si="1"/>
        <v>1</v>
      </c>
    </row>
    <row r="9" spans="2:8">
      <c r="B9" s="33" t="str">
        <f>IF(Input!H14=0,"",Input!H14)</f>
        <v>Mikael Eriksson</v>
      </c>
      <c r="C9" s="72">
        <v>18.809999999999999</v>
      </c>
      <c r="D9" s="24">
        <v>29</v>
      </c>
      <c r="E9" s="75">
        <f>IF(B9="",0,IF(Input!C14&gt;1,Input!$C$4,IF(Input!D14&gt;1,Input!$C$3,IF(Input!E14&gt;1,Input!$C$5,IF(Input!F14&gt;1,Input!$C$6,IF(Input!G14&gt;1,Input!$C$7,1)))))*C9)</f>
        <v>18.809999999999999</v>
      </c>
      <c r="F9" s="28">
        <f t="shared" si="0"/>
        <v>1.5417331206804892</v>
      </c>
      <c r="G9" s="61">
        <f t="shared" si="2"/>
        <v>25.599193691298954</v>
      </c>
      <c r="H9" s="34">
        <f t="shared" si="1"/>
        <v>0.5119838738259791</v>
      </c>
    </row>
    <row r="10" spans="2:8">
      <c r="B10" s="33" t="str">
        <f>IF(Input!H15=0,"",Input!H15)</f>
        <v>Mathias Eriksson</v>
      </c>
      <c r="C10" s="72">
        <v>21.58</v>
      </c>
      <c r="D10" s="24">
        <v>47</v>
      </c>
      <c r="E10" s="75">
        <f>IF(B10="",0,IF(Input!C15&gt;1,Input!$C$4,IF(Input!D15&gt;1,Input!$C$3,IF(Input!E15&gt;1,Input!$C$5,IF(Input!F15&gt;1,Input!$C$6,IF(Input!G15&gt;1,Input!$C$7,1)))))*C10)</f>
        <v>21.58</v>
      </c>
      <c r="F10" s="28">
        <f t="shared" si="0"/>
        <v>2.1779425393883227</v>
      </c>
      <c r="G10" s="61">
        <f t="shared" si="2"/>
        <v>36.162920914426941</v>
      </c>
      <c r="H10" s="34">
        <f t="shared" si="1"/>
        <v>0.72325841828853876</v>
      </c>
    </row>
    <row r="11" spans="2:8">
      <c r="B11" s="33" t="str">
        <f>IF(Input!H16=0,"",Input!H16)</f>
        <v>Camille</v>
      </c>
      <c r="C11" s="72">
        <v>18.75</v>
      </c>
      <c r="D11" s="24">
        <v>46</v>
      </c>
      <c r="E11" s="75">
        <f>IF(B11="",0,IF(Input!C16&gt;1,Input!$C$4,IF(Input!D16&gt;1,Input!$C$3,IF(Input!E16&gt;1,Input!$C$5,IF(Input!F16&gt;1,Input!$C$6,IF(Input!G16&gt;1,Input!$C$7,1)))))*C11)</f>
        <v>18.75</v>
      </c>
      <c r="F11" s="28">
        <f t="shared" si="0"/>
        <v>2.4533333333333331</v>
      </c>
      <c r="G11" s="61">
        <f t="shared" si="2"/>
        <v>40.73555555555555</v>
      </c>
      <c r="H11" s="34">
        <f t="shared" si="1"/>
        <v>0.81471111111111094</v>
      </c>
    </row>
    <row r="12" spans="2:8">
      <c r="B12" s="33" t="str">
        <f>IF(Input!H17=0,"",Input!H17)</f>
        <v/>
      </c>
      <c r="C12" s="72"/>
      <c r="D12" s="24"/>
      <c r="E12" s="75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72"/>
      <c r="D13" s="24"/>
      <c r="E13" s="75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72"/>
      <c r="D14" s="24"/>
      <c r="E14" s="75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72"/>
      <c r="D15" s="24"/>
      <c r="E15" s="75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72"/>
      <c r="D16" s="24"/>
      <c r="E16" s="75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72"/>
      <c r="D17" s="24"/>
      <c r="E17" s="75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72"/>
      <c r="D18" s="24"/>
      <c r="E18" s="75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72"/>
      <c r="D19" s="24"/>
      <c r="E19" s="75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72"/>
      <c r="D20" s="24"/>
      <c r="E20" s="75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72"/>
      <c r="D21" s="24"/>
      <c r="E21" s="75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72"/>
      <c r="D22" s="24"/>
      <c r="E22" s="75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72"/>
      <c r="D23" s="24"/>
      <c r="E23" s="75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72"/>
      <c r="D24" s="24"/>
      <c r="E24" s="75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72"/>
      <c r="D25" s="24"/>
      <c r="E25" s="75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72"/>
      <c r="D26" s="24"/>
      <c r="E26" s="75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72"/>
      <c r="D27" s="24"/>
      <c r="E27" s="75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72"/>
      <c r="D28" s="24"/>
      <c r="E28" s="75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73"/>
      <c r="D29" s="44"/>
      <c r="E29" s="75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72"/>
      <c r="D30" s="24"/>
      <c r="E30" s="75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72"/>
      <c r="D31" s="24"/>
      <c r="E31" s="75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72"/>
      <c r="D32" s="24"/>
      <c r="E32" s="75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72"/>
      <c r="D33" s="24"/>
      <c r="E33" s="75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72"/>
      <c r="D34" s="24"/>
      <c r="E34" s="75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72"/>
      <c r="D35" s="24"/>
      <c r="E35" s="75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74"/>
      <c r="D36" s="37"/>
      <c r="E36" s="75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7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B1:J53"/>
  <sheetViews>
    <sheetView tabSelected="1" zoomScale="125" zoomScaleNormal="125" zoomScalePageLayoutView="125" workbookViewId="0">
      <selection activeCell="D15" sqref="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4</v>
      </c>
    </row>
    <row r="3" spans="2:8" ht="15.75">
      <c r="B3" s="17" t="s">
        <v>4</v>
      </c>
      <c r="C3" s="18">
        <v>60</v>
      </c>
    </row>
    <row r="4" spans="2:8" ht="16.5" thickBot="1">
      <c r="B4" s="19" t="s">
        <v>20</v>
      </c>
      <c r="C4" s="20">
        <f>C3/5</f>
        <v>12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72">
        <v>8.06</v>
      </c>
      <c r="D7" s="24">
        <v>43</v>
      </c>
      <c r="E7" s="75">
        <f>IF(B7="",0,IF(Input!C12&gt;1,Input!$C$4,IF(Input!D12&gt;1,Input!$C$3,IF(Input!E12&gt;1,Input!$C$5,IF(Input!F12&gt;1,Input!$C$6,IF(Input!G12&gt;1,Input!$C$7,1)))))*C7)</f>
        <v>8.06</v>
      </c>
      <c r="F7" s="28">
        <f t="shared" ref="F7:F36" si="0">IF(E7=0,"",D7/E7)</f>
        <v>5.3349875930521087</v>
      </c>
      <c r="G7" s="61">
        <f>IF(E7=0,0,F7/(MAX($F$7:$F$35))*$C$3)</f>
        <v>60</v>
      </c>
      <c r="H7" s="34">
        <f t="shared" ref="H7:H36" si="1">IF(E7=0,"",F7/(MAX($F$7:$F$49)))</f>
        <v>1</v>
      </c>
    </row>
    <row r="8" spans="2:8">
      <c r="B8" s="33" t="str">
        <f>IF(Input!H13=0,"",Input!H13)</f>
        <v>Stefan Kristersson</v>
      </c>
      <c r="C8" s="72">
        <v>9.68</v>
      </c>
      <c r="D8" s="24">
        <v>40</v>
      </c>
      <c r="E8" s="75">
        <f>IF(B8="",0,IF(Input!C13&gt;1,Input!$C$4,IF(Input!D13&gt;1,Input!$C$3,IF(Input!E13&gt;1,Input!$C$5,IF(Input!F13&gt;1,Input!$C$6,IF(Input!G13&gt;1,Input!$C$7,1)))))*C8)</f>
        <v>9.68</v>
      </c>
      <c r="F8" s="28">
        <f t="shared" si="0"/>
        <v>4.1322314049586781</v>
      </c>
      <c r="G8" s="61">
        <f t="shared" ref="G8:G36" si="2">IF(E8=0,0,F8/(MAX($F$7:$F$35))*$C$3)</f>
        <v>46.473188545070158</v>
      </c>
      <c r="H8" s="34">
        <f t="shared" si="1"/>
        <v>0.77455314241783602</v>
      </c>
    </row>
    <row r="9" spans="2:8">
      <c r="B9" s="33" t="str">
        <f>IF(Input!H14=0,"",Input!H14)</f>
        <v>Mikael Eriksson</v>
      </c>
      <c r="C9" s="72">
        <v>14.55</v>
      </c>
      <c r="D9" s="24">
        <v>36</v>
      </c>
      <c r="E9" s="75">
        <f>IF(B9="",0,IF(Input!C14&gt;1,Input!$C$4,IF(Input!D14&gt;1,Input!$C$3,IF(Input!E14&gt;1,Input!$C$5,IF(Input!F14&gt;1,Input!$C$6,IF(Input!G14&gt;1,Input!$C$7,1)))))*C9)</f>
        <v>14.55</v>
      </c>
      <c r="F9" s="28">
        <f t="shared" si="0"/>
        <v>2.4742268041237114</v>
      </c>
      <c r="G9" s="61">
        <f t="shared" si="2"/>
        <v>27.826420522656441</v>
      </c>
      <c r="H9" s="34">
        <f t="shared" si="1"/>
        <v>0.46377367537760733</v>
      </c>
    </row>
    <row r="10" spans="2:8">
      <c r="B10" s="33" t="str">
        <f>IF(Input!H15=0,"",Input!H15)</f>
        <v>Mathias Eriksson</v>
      </c>
      <c r="C10" s="72">
        <v>10.24</v>
      </c>
      <c r="D10" s="24">
        <v>42</v>
      </c>
      <c r="E10" s="75">
        <f>IF(B10="",0,IF(Input!C15&gt;1,Input!$C$4,IF(Input!D15&gt;1,Input!$C$3,IF(Input!E15&gt;1,Input!$C$5,IF(Input!F15&gt;1,Input!$C$6,IF(Input!G15&gt;1,Input!$C$7,1)))))*C10)</f>
        <v>10.24</v>
      </c>
      <c r="F10" s="28">
        <f t="shared" si="0"/>
        <v>4.1015625</v>
      </c>
      <c r="G10" s="61">
        <f t="shared" si="2"/>
        <v>46.128270348837212</v>
      </c>
      <c r="H10" s="34">
        <f t="shared" si="1"/>
        <v>0.76880450581395354</v>
      </c>
    </row>
    <row r="11" spans="2:8">
      <c r="B11" s="33" t="str">
        <f>IF(Input!H16=0,"",Input!H16)</f>
        <v>Camille</v>
      </c>
      <c r="C11" s="72">
        <v>11.45</v>
      </c>
      <c r="D11" s="24">
        <v>56</v>
      </c>
      <c r="E11" s="75">
        <f>IF(B11="",0,IF(Input!C16&gt;1,Input!$C$4,IF(Input!D16&gt;1,Input!$C$3,IF(Input!E16&gt;1,Input!$C$5,IF(Input!F16&gt;1,Input!$C$6,IF(Input!G16&gt;1,Input!$C$7,1)))))*C11)</f>
        <v>11.45</v>
      </c>
      <c r="F11" s="28">
        <f t="shared" si="0"/>
        <v>4.8908296943231448</v>
      </c>
      <c r="G11" s="61">
        <f t="shared" si="2"/>
        <v>55.004773027317981</v>
      </c>
      <c r="H11" s="34">
        <f t="shared" si="1"/>
        <v>0.91674621712196636</v>
      </c>
    </row>
    <row r="12" spans="2:8">
      <c r="B12" s="33" t="str">
        <f>IF(Input!H17=0,"",Input!H17)</f>
        <v/>
      </c>
      <c r="C12" s="72"/>
      <c r="D12" s="24"/>
      <c r="E12" s="75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72"/>
      <c r="D13" s="24"/>
      <c r="E13" s="75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72"/>
      <c r="D14" s="24"/>
      <c r="E14" s="75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72"/>
      <c r="D15" s="24"/>
      <c r="E15" s="75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72"/>
      <c r="D16" s="24"/>
      <c r="E16" s="75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72"/>
      <c r="D17" s="24"/>
      <c r="E17" s="75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72"/>
      <c r="D18" s="24"/>
      <c r="E18" s="75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72"/>
      <c r="D19" s="24"/>
      <c r="E19" s="75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72"/>
      <c r="D20" s="24"/>
      <c r="E20" s="75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72"/>
      <c r="D21" s="24"/>
      <c r="E21" s="75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72"/>
      <c r="D22" s="24"/>
      <c r="E22" s="75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72"/>
      <c r="D23" s="24"/>
      <c r="E23" s="75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72"/>
      <c r="D24" s="24"/>
      <c r="E24" s="75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72"/>
      <c r="D25" s="24"/>
      <c r="E25" s="75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72"/>
      <c r="D26" s="24"/>
      <c r="E26" s="75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72"/>
      <c r="D27" s="24"/>
      <c r="E27" s="75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72"/>
      <c r="D28" s="24"/>
      <c r="E28" s="75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73"/>
      <c r="D29" s="44"/>
      <c r="E29" s="75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72"/>
      <c r="D30" s="24"/>
      <c r="E30" s="75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72"/>
      <c r="D31" s="24"/>
      <c r="E31" s="75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72"/>
      <c r="D32" s="24"/>
      <c r="E32" s="75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72"/>
      <c r="D33" s="24"/>
      <c r="E33" s="75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72"/>
      <c r="D34" s="24"/>
      <c r="E34" s="75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72"/>
      <c r="D35" s="24"/>
      <c r="E35" s="75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74"/>
      <c r="D36" s="37"/>
      <c r="E36" s="75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6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4:P35"/>
  <sheetViews>
    <sheetView topLeftCell="J1" zoomScale="125" zoomScaleNormal="125" zoomScalePageLayoutView="125" workbookViewId="0">
      <selection activeCell="Q12" sqref="Q12"/>
    </sheetView>
  </sheetViews>
  <sheetFormatPr defaultColWidth="8.85546875" defaultRowHeight="15"/>
  <cols>
    <col min="1" max="2" width="8.85546875" hidden="1" customWidth="1"/>
    <col min="3" max="3" width="9.140625" hidden="1" customWidth="1"/>
    <col min="4" max="4" width="18.42578125" hidden="1" customWidth="1"/>
    <col min="5" max="5" width="12.28515625" hidden="1" customWidth="1"/>
    <col min="6" max="6" width="17.140625" hidden="1" customWidth="1"/>
    <col min="7" max="7" width="19.140625" hidden="1" customWidth="1"/>
    <col min="8" max="8" width="20.42578125" hidden="1" customWidth="1"/>
    <col min="9" max="9" width="8.85546875" hidden="1" customWidth="1"/>
    <col min="11" max="11" width="7" bestFit="1" customWidth="1"/>
    <col min="12" max="12" width="27.28515625" customWidth="1"/>
    <col min="13" max="13" width="11.42578125" customWidth="1"/>
    <col min="14" max="14" width="16.42578125" customWidth="1"/>
    <col min="15" max="15" width="17.7109375" customWidth="1"/>
    <col min="16" max="16" width="11.42578125" customWidth="1"/>
  </cols>
  <sheetData>
    <row r="4" spans="2:16" ht="15.75" thickBot="1"/>
    <row r="5" spans="2:16" ht="20.25" thickBot="1">
      <c r="C5" s="55" t="s">
        <v>18</v>
      </c>
      <c r="D5" s="60" t="s">
        <v>0</v>
      </c>
      <c r="E5" s="56" t="s">
        <v>3</v>
      </c>
      <c r="F5" s="57" t="s">
        <v>21</v>
      </c>
      <c r="G5" s="58" t="s">
        <v>22</v>
      </c>
      <c r="H5" s="59" t="s">
        <v>23</v>
      </c>
      <c r="K5" s="67" t="s">
        <v>18</v>
      </c>
      <c r="L5" s="60" t="s">
        <v>0</v>
      </c>
      <c r="M5" s="56" t="s">
        <v>3</v>
      </c>
      <c r="N5" s="57" t="s">
        <v>21</v>
      </c>
      <c r="O5" s="58" t="s">
        <v>22</v>
      </c>
      <c r="P5" s="59" t="s">
        <v>32</v>
      </c>
    </row>
    <row r="6" spans="2:16" ht="15.75">
      <c r="B6">
        <f>COUNTIF(C6:C35,"&gt;=1")</f>
        <v>5</v>
      </c>
      <c r="C6" s="48">
        <f>IF(D6&lt;&gt;"",RANK(F6,$F$6:$F$35,0),"")</f>
        <v>2</v>
      </c>
      <c r="D6" s="47" t="str">
        <f>'S1'!B7</f>
        <v>Tony Johansson</v>
      </c>
      <c r="E6" s="49" t="str">
        <f>IF(D6="","",IF(Input!C12&gt;1,Input!$B$4,IF(Input!D12&gt;1,Input!$B$3,IF(Input!E12&gt;1,Input!$B$5,IF(Input!F12&gt;1,Input!$B$6,IF(Input!G12&gt;1,Input!$B$7,1))))))</f>
        <v>Production</v>
      </c>
      <c r="F6" s="50">
        <f>IF(D6&lt;&gt;"",'S1'!G7+'S2'!G7+'S3'!G7+'S4'!G7+'S5'!G7+'S6'!G7+'S7'!G7+'S8'!G7+'S9'!G7+'S10'!G7+'S11'!G7+'S12'!G7+'S13'!G7+'S14'!G7+'S15'!G7+'S16'!G7+'S17'!G7+'S18'!G7+'S19'!G7+'S20'!G7+'S21'!G7+'S22'!G7+'S23'!G7+'S24'!G7+'S25'!G7+'S26'!G7+'S27'!G7+'S28'!G7+'S29'!G7+'S30'!G7,"")</f>
        <v>156.49999912450593</v>
      </c>
      <c r="G6" s="51">
        <f>IF(D6&lt;&gt;"",F6/(MAX($F$6:$F$34)),"")</f>
        <v>0.9407778275787928</v>
      </c>
      <c r="H6" s="52"/>
      <c r="K6" s="68">
        <f>IF(D6="","",1)</f>
        <v>1</v>
      </c>
      <c r="L6" s="64" t="str">
        <f>IF($D$6&lt;&gt;"",VLOOKUP(1,$C$6:$H$35,2,FALSE),"")</f>
        <v>Stefan Kristersson</v>
      </c>
      <c r="M6" s="70" t="str">
        <f>IF(D6&lt;&gt;"",VLOOKUP(1,$C$6:$H$35,3,FALSE),"")</f>
        <v>Production</v>
      </c>
      <c r="N6" s="79">
        <f>IF($D$6&lt;&gt;"",VLOOKUP(1,$C$6:$H$35,4,FALSE),"")</f>
        <v>166.35170869968087</v>
      </c>
      <c r="O6" s="77">
        <f>IF($D$6&lt;&gt;"",VLOOKUP(1,$C$6:$H$35,5,FALSE),"")</f>
        <v>1</v>
      </c>
      <c r="P6" s="62">
        <f>IF(D6&lt;&gt;"",$B$6+1,"")</f>
        <v>6</v>
      </c>
    </row>
    <row r="7" spans="2:16" ht="15.75">
      <c r="C7" s="48">
        <f t="shared" ref="C7:C35" si="0">IF(D7&lt;&gt;"",RANK(F7,$F$6:$F$35,0),"")</f>
        <v>1</v>
      </c>
      <c r="D7" s="47" t="str">
        <f>'S1'!B8</f>
        <v>Stefan Kristersson</v>
      </c>
      <c r="E7" s="49" t="str">
        <f>IF(D7="","",IF(Input!C13&gt;1,Input!$B$4,IF(Input!D13&gt;1,Input!$B$3,IF(Input!E13&gt;1,Input!$B$5,IF(Input!F13&gt;1,Input!$B$6,IF(Input!G13&gt;1,Input!$B$7,1))))))</f>
        <v>Production</v>
      </c>
      <c r="F7" s="50">
        <f>IF(D7&lt;&gt;"",'S1'!G8+'S2'!G8+'S3'!G8+'S4'!G8+'S5'!G8+'S6'!G8+'S7'!G8+'S8'!G8+'S9'!G8+'S10'!G8+'S11'!G8+'S12'!G8+'S13'!G8+'S14'!G8+'S15'!G8+'S16'!G8+'S17'!G8+'S18'!G8+'S19'!G8+'S20'!G8+'S21'!G8+'S22'!G8+'S23'!G8+'S24'!G8+'S25'!G8+'S26'!G8+'S27'!G8+'S28'!G8+'S29'!G8+'S30'!G8,"")</f>
        <v>166.35170869968087</v>
      </c>
      <c r="G7" s="51">
        <f t="shared" ref="G7:G35" si="1">IF(D7&lt;&gt;"",F7/(MAX($F$6:$F$34)),"")</f>
        <v>1</v>
      </c>
      <c r="H7" s="53"/>
      <c r="K7" s="68">
        <f>IF(D7="","",2)</f>
        <v>2</v>
      </c>
      <c r="L7" s="64" t="str">
        <f>IF($D$7&lt;&gt;"",VLOOKUP(2,$C$6:$H$35,2,FALSE),"")</f>
        <v>Tony Johansson</v>
      </c>
      <c r="M7" s="70" t="str">
        <f>IF(D7&lt;&gt;"",VLOOKUP(2,$C$6:$H$35,3,FALSE),"")</f>
        <v>Production</v>
      </c>
      <c r="N7" s="79">
        <f>IF($D$7&lt;&gt;"",VLOOKUP(2,$C$6:$H$35,4,FALSE),"")</f>
        <v>156.49999912450593</v>
      </c>
      <c r="O7" s="77">
        <f>IF($D$7&lt;&gt;"",VLOOKUP(2,$C$6:$H$35,5,FALSE),"")</f>
        <v>0.9407778275787928</v>
      </c>
      <c r="P7" s="63">
        <f>IF(D7&lt;&gt;"",$B$6-1,"")</f>
        <v>4</v>
      </c>
    </row>
    <row r="8" spans="2:16" ht="15.75">
      <c r="C8" s="48">
        <f t="shared" si="0"/>
        <v>3</v>
      </c>
      <c r="D8" s="47" t="str">
        <f>'S1'!B9</f>
        <v>Mikael Eriksson</v>
      </c>
      <c r="E8" s="49" t="str">
        <f>IF(D8="","",IF(Input!C14&gt;1,Input!$B$4,IF(Input!D14&gt;1,Input!$B$3,IF(Input!E14&gt;1,Input!$B$5,IF(Input!F14&gt;1,Input!$B$6,IF(Input!G14&gt;1,Input!$B$7,1))))))</f>
        <v>Standard</v>
      </c>
      <c r="F8" s="50">
        <f>IF(D8&lt;&gt;"",'S1'!G9+'S2'!G9+'S3'!G9+'S4'!G9+'S5'!G9+'S6'!G9+'S7'!G9+'S8'!G9+'S9'!G9+'S10'!G9+'S11'!G9+'S12'!G9+'S13'!G9+'S14'!G9+'S15'!G9+'S16'!G9+'S17'!G9+'S18'!G9+'S19'!G9+'S20'!G9+'S21'!G9+'S22'!G9+'S23'!G9+'S24'!G9+'S25'!G9+'S26'!G9+'S27'!G9+'S28'!G9+'S29'!G9+'S30'!G9,"")</f>
        <v>149.84110348658751</v>
      </c>
      <c r="G8" s="51">
        <f t="shared" si="1"/>
        <v>0.90074880900141285</v>
      </c>
      <c r="H8" s="53"/>
      <c r="K8" s="68">
        <f>IF(D8="","",3)</f>
        <v>3</v>
      </c>
      <c r="L8" s="64" t="str">
        <f>IF($D$8&lt;&gt;"",VLOOKUP(3,$C$6:$H$35,2,FALSE),"")</f>
        <v>Mikael Eriksson</v>
      </c>
      <c r="M8" s="70" t="str">
        <f>IF(D8&lt;&gt;"",VLOOKUP(3,$C$6:$H$35,3,FALSE),"")</f>
        <v>Standard</v>
      </c>
      <c r="N8" s="79">
        <f>IF($D$8&lt;&gt;"",VLOOKUP(3,$C$6:$H$35,4,FALSE),"")</f>
        <v>149.84110348658751</v>
      </c>
      <c r="O8" s="77">
        <f>IF($D$8&lt;&gt;"",VLOOKUP(3,$C$6:$H$35,5,FALSE),"")</f>
        <v>0.90074880900141285</v>
      </c>
      <c r="P8" s="63">
        <f>IF(D8&lt;&gt;"",$B$6-2,"")</f>
        <v>3</v>
      </c>
    </row>
    <row r="9" spans="2:16" ht="15.75">
      <c r="C9" s="48">
        <f t="shared" si="0"/>
        <v>5</v>
      </c>
      <c r="D9" s="47" t="str">
        <f>'S1'!B10</f>
        <v>Mathias Eriksson</v>
      </c>
      <c r="E9" s="49" t="str">
        <f>IF(D9="","",IF(Input!C15&gt;1,Input!$B$4,IF(Input!D15&gt;1,Input!$B$3,IF(Input!E15&gt;1,Input!$B$5,IF(Input!F15&gt;1,Input!$B$6,IF(Input!G15&gt;1,Input!$B$7,1))))))</f>
        <v>Standard</v>
      </c>
      <c r="F9" s="50">
        <f>IF(D9&lt;&gt;"",'S1'!G10+'S2'!G10+'S3'!G10+'S4'!G10+'S5'!G10+'S6'!G10+'S7'!G10+'S8'!G10+'S9'!G10+'S10'!G10+'S11'!G10+'S12'!G10+'S13'!G10+'S14'!G10+'S15'!G10+'S16'!G10+'S17'!G10+'S18'!G10+'S19'!G10+'S20'!G10+'S21'!G10+'S22'!G10+'S23'!G10+'S24'!G10+'S25'!G10+'S26'!G10+'S27'!G10+'S28'!G10+'S29'!G10+'S30'!G10,"")</f>
        <v>96.470938887307483</v>
      </c>
      <c r="G9" s="51">
        <f t="shared" si="1"/>
        <v>0.57992153877703179</v>
      </c>
      <c r="H9" s="53"/>
      <c r="K9" s="68">
        <f>IF(D9="","",4)</f>
        <v>4</v>
      </c>
      <c r="L9" s="64" t="str">
        <f>IF($D$9&lt;&gt;"",VLOOKUP(4,$C$6:$H$35,2,FALSE),"")</f>
        <v>Camille</v>
      </c>
      <c r="M9" s="70" t="str">
        <f>IF(D9&lt;&gt;"",VLOOKUP(4,$C$6:$H$35,3,FALSE),"")</f>
        <v>Production</v>
      </c>
      <c r="N9" s="79">
        <f>IF($D$9&lt;&gt;"",VLOOKUP(4,$C$6:$H$35,4,FALSE),"")</f>
        <v>140.91672760912542</v>
      </c>
      <c r="O9" s="77">
        <f>IF($D$9&lt;&gt;"",VLOOKUP(4,$C$6:$H$35,5,FALSE),"")</f>
        <v>0.84710117323487255</v>
      </c>
      <c r="P9" s="63">
        <f>IF(D9&lt;&gt;"",$B$6-3,"")</f>
        <v>2</v>
      </c>
    </row>
    <row r="10" spans="2:16" ht="15.75">
      <c r="C10" s="48">
        <f t="shared" si="0"/>
        <v>4</v>
      </c>
      <c r="D10" s="47" t="str">
        <f>'S1'!B11</f>
        <v>Camille</v>
      </c>
      <c r="E10" s="49" t="str">
        <f>IF(D10="","",IF(Input!C16&gt;1,Input!$B$4,IF(Input!D16&gt;1,Input!$B$3,IF(Input!E16&gt;1,Input!$B$5,IF(Input!F16&gt;1,Input!$B$6,IF(Input!G16&gt;1,Input!$B$7,1))))))</f>
        <v>Production</v>
      </c>
      <c r="F10" s="50">
        <f>IF(D10&lt;&gt;"",'S1'!G11+'S2'!G11+'S3'!G11+'S4'!G11+'S5'!G11+'S6'!G11+'S7'!G11+'S8'!G11+'S9'!G11+'S10'!G11+'S11'!G11+'S12'!G11+'S13'!G11+'S14'!G11+'S15'!G11+'S16'!G11+'S17'!G11+'S18'!G11+'S19'!G11+'S20'!G11+'S21'!G11+'S22'!G11+'S23'!G11+'S24'!G11+'S25'!G11+'S26'!G11+'S27'!G11+'S28'!G11+'S29'!G11+'S30'!G11,"")</f>
        <v>140.91672760912542</v>
      </c>
      <c r="G10" s="51">
        <f t="shared" si="1"/>
        <v>0.84710117323487255</v>
      </c>
      <c r="H10" s="53"/>
      <c r="K10" s="68">
        <f>IF(D10="","",5)</f>
        <v>5</v>
      </c>
      <c r="L10" s="64" t="str">
        <f>IF($D$10&lt;&gt;"",VLOOKUP(5,$C$6:$H$35,2,FALSE),"")</f>
        <v>Mathias Eriksson</v>
      </c>
      <c r="M10" s="70" t="str">
        <f>IF(D10&lt;&gt;"",VLOOKUP(5,$C$6:$H$35,3,FALSE),"")</f>
        <v>Standard</v>
      </c>
      <c r="N10" s="79">
        <f>IF($D$10&lt;&gt;"",VLOOKUP(5,$C$6:$H$35,4,FALSE),"")</f>
        <v>96.470938887307483</v>
      </c>
      <c r="O10" s="77">
        <f>IF($D$10&lt;&gt;"",VLOOKUP(5,$C$6:$H$35,5,FALSE),"")</f>
        <v>0.57992153877703179</v>
      </c>
      <c r="P10" s="63">
        <f>IF(D10&lt;&gt;"",$B$6-4,"")</f>
        <v>1</v>
      </c>
    </row>
    <row r="11" spans="2:16" ht="15.75">
      <c r="C11" s="48" t="str">
        <f t="shared" si="0"/>
        <v/>
      </c>
      <c r="D11" s="47" t="str">
        <f>'S1'!B12</f>
        <v/>
      </c>
      <c r="E11" s="49" t="str">
        <f>IF(D11="","",IF(Input!C17&gt;1,Input!$B$4,IF(Input!D17&gt;1,Input!$B$3,IF(Input!E17&gt;1,Input!$B$5,IF(Input!F17&gt;1,Input!$B$6,IF(Input!G17&gt;1,Input!$B$7,1))))))</f>
        <v/>
      </c>
      <c r="F11" s="50" t="str">
        <f>IF(D11&lt;&gt;"",'S1'!G12+'S2'!G12+'S3'!G12+'S4'!G12+'S5'!G12+'S6'!G12+'S7'!G12+'S8'!G12+'S9'!G12+'S10'!G12+'S11'!G12+'S12'!G12+'S13'!G12+'S14'!G12+'S15'!G12+'S16'!G12+'S17'!G12+'S18'!G12+'S19'!G12+'S20'!G12+'S21'!G12+'S22'!G12+'S23'!G12+'S24'!G12+'S25'!G12+'S26'!G12+'S27'!G12+'S28'!G12+'S29'!G12+'S30'!G12,"")</f>
        <v/>
      </c>
      <c r="G11" s="51" t="str">
        <f t="shared" si="1"/>
        <v/>
      </c>
      <c r="H11" s="53"/>
      <c r="K11" s="68" t="str">
        <f>IF(D11="","",6)</f>
        <v/>
      </c>
      <c r="L11" s="64" t="str">
        <f>IF($D$11&lt;&gt;"",VLOOKUP(6,$C$6:$H$35,2,FALSE),"")</f>
        <v/>
      </c>
      <c r="M11" s="70" t="str">
        <f>IF(D11&lt;&gt;"",VLOOKUP(6,$C$6:$H$35,3,FALSE),"")</f>
        <v/>
      </c>
      <c r="N11" s="79" t="str">
        <f>IF($D$11&lt;&gt;"",VLOOKUP(6,$C$6:$H$35,4,FALSE),"")</f>
        <v/>
      </c>
      <c r="O11" s="77" t="str">
        <f>IF($D$11&lt;&gt;"",VLOOKUP(6,$C$6:$H$35,5,FALSE),"")</f>
        <v/>
      </c>
      <c r="P11" s="63" t="str">
        <f>IF(D11&lt;&gt;"",$B$6-5,"")</f>
        <v/>
      </c>
    </row>
    <row r="12" spans="2:16" ht="15.75">
      <c r="C12" s="48" t="str">
        <f t="shared" si="0"/>
        <v/>
      </c>
      <c r="D12" s="47" t="str">
        <f>'S1'!B13</f>
        <v/>
      </c>
      <c r="E12" s="49" t="str">
        <f>IF(D12="","",IF(Input!C18&gt;1,Input!$B$4,IF(Input!D18&gt;1,Input!$B$3,IF(Input!E18&gt;1,Input!$B$5,IF(Input!F18&gt;1,Input!$B$6,IF(Input!G18&gt;1,Input!$B$7,1))))))</f>
        <v/>
      </c>
      <c r="F12" s="50" t="str">
        <f>IF(D12&lt;&gt;"",'S1'!G13+'S2'!G13+'S3'!G13+'S4'!G13+'S5'!G13+'S6'!G13+'S7'!G13+'S8'!G13+'S9'!G13+'S10'!G13+'S11'!G13+'S12'!G13+'S13'!G13+'S14'!G13+'S15'!G13+'S16'!G13+'S17'!G13+'S18'!G13+'S19'!G13+'S20'!G13+'S21'!G13+'S22'!G13+'S23'!G13+'S24'!G13+'S25'!G13+'S26'!G13+'S27'!G13+'S28'!G13+'S29'!G13+'S30'!G13,"")</f>
        <v/>
      </c>
      <c r="G12" s="51" t="str">
        <f t="shared" si="1"/>
        <v/>
      </c>
      <c r="H12" s="53"/>
      <c r="K12" s="68" t="str">
        <f>IF(D12="","",7)</f>
        <v/>
      </c>
      <c r="L12" s="64" t="str">
        <f>IF($D$12&lt;&gt;"",VLOOKUP(7,$C$6:$H$35,2,FALSE),"")</f>
        <v/>
      </c>
      <c r="M12" s="70" t="str">
        <f>IF(D12&lt;&gt;"",VLOOKUP(7,$C$6:$H$35,3,FALSE),"")</f>
        <v/>
      </c>
      <c r="N12" s="79" t="str">
        <f>IF($D$12&lt;&gt;"",VLOOKUP(7,$C$6:$H$35,4,FALSE),"")</f>
        <v/>
      </c>
      <c r="O12" s="77" t="str">
        <f>IF($D$12&lt;&gt;"",VLOOKUP(7,$C$6:$H$35,5,FALSE),"")</f>
        <v/>
      </c>
      <c r="P12" s="63" t="str">
        <f>IF(D12&lt;&gt;"",$B$6-6,"")</f>
        <v/>
      </c>
    </row>
    <row r="13" spans="2:16" ht="15.75">
      <c r="C13" s="48" t="str">
        <f t="shared" si="0"/>
        <v/>
      </c>
      <c r="D13" s="47" t="str">
        <f>'S1'!B14</f>
        <v/>
      </c>
      <c r="E13" s="49" t="str">
        <f>IF(D13="","",IF(Input!C19&gt;1,Input!$B$4,IF(Input!D19&gt;1,Input!$B$3,IF(Input!E19&gt;1,Input!$B$5,IF(Input!F19&gt;1,Input!$B$6,IF(Input!G19&gt;1,Input!$B$7,1))))))</f>
        <v/>
      </c>
      <c r="F13" s="50" t="str">
        <f>IF(D13&lt;&gt;"",'S1'!G14+'S2'!G14+'S3'!G14+'S4'!G14+'S5'!G14+'S6'!G14+'S7'!G14+'S8'!G14+'S9'!G14+'S10'!G14+'S11'!G14+'S12'!G14+'S13'!G14+'S14'!G14+'S15'!G14+'S16'!G14+'S17'!G14+'S18'!G14+'S19'!G14+'S20'!G14+'S21'!G14+'S22'!G14+'S23'!G14+'S24'!G14+'S25'!G14+'S26'!G14+'S27'!G14+'S28'!G14+'S29'!G14+'S30'!G14,"")</f>
        <v/>
      </c>
      <c r="G13" s="51" t="str">
        <f t="shared" si="1"/>
        <v/>
      </c>
      <c r="H13" s="53"/>
      <c r="K13" s="68" t="str">
        <f>IF(D13="","",8)</f>
        <v/>
      </c>
      <c r="L13" s="64" t="str">
        <f>IF($D$13&lt;&gt;"",VLOOKUP(8,$C$6:$H$35,2,FALSE),"")</f>
        <v/>
      </c>
      <c r="M13" s="70" t="str">
        <f>IF(D13&lt;&gt;"",VLOOKUP(8,$C$6:$H$35,3,FALSE),"")</f>
        <v/>
      </c>
      <c r="N13" s="79" t="str">
        <f>IF($D$13&lt;&gt;"",VLOOKUP(8,$C$6:$H$35,4,FALSE),"")</f>
        <v/>
      </c>
      <c r="O13" s="77" t="str">
        <f>IF($D$13&lt;&gt;"",VLOOKUP(8,$C$6:$H$35,5,FALSE),"")</f>
        <v/>
      </c>
      <c r="P13" s="63" t="str">
        <f>IF(D13&lt;&gt;"",$B$6-7,"")</f>
        <v/>
      </c>
    </row>
    <row r="14" spans="2:16" ht="15.75">
      <c r="C14" s="48" t="str">
        <f t="shared" si="0"/>
        <v/>
      </c>
      <c r="D14" s="47" t="str">
        <f>'S1'!B15</f>
        <v/>
      </c>
      <c r="E14" s="49" t="str">
        <f>IF(D14="","",IF(Input!C20&gt;1,Input!$B$4,IF(Input!D20&gt;1,Input!$B$3,IF(Input!E20&gt;1,Input!$B$5,IF(Input!F20&gt;1,Input!$B$6,IF(Input!G20&gt;1,Input!$B$7,1))))))</f>
        <v/>
      </c>
      <c r="F14" s="50" t="str">
        <f>IF(D14&lt;&gt;"",'S1'!G15+'S2'!G15+'S3'!G15+'S4'!G15+'S5'!G15+'S6'!G15+'S7'!G15+'S8'!G15+'S9'!G15+'S10'!G15+'S11'!G15+'S12'!G15+'S13'!G15+'S14'!G15+'S15'!G15+'S16'!G15+'S17'!G15+'S18'!G15+'S19'!G15+'S20'!G15+'S21'!G15+'S22'!G15+'S23'!G15+'S24'!G15+'S25'!G15+'S26'!G15+'S27'!G15+'S28'!G15+'S29'!G15+'S30'!G15,"")</f>
        <v/>
      </c>
      <c r="G14" s="51" t="str">
        <f t="shared" si="1"/>
        <v/>
      </c>
      <c r="H14" s="53"/>
      <c r="K14" s="68" t="str">
        <f>IF(D14="","",9)</f>
        <v/>
      </c>
      <c r="L14" s="64" t="str">
        <f>IF($D$14&lt;&gt;"",VLOOKUP(9,$C$6:$H$35,2,FALSE),"")</f>
        <v/>
      </c>
      <c r="M14" s="70" t="str">
        <f>IF(D14&lt;&gt;"",VLOOKUP(9,$C$6:$H$35,3,FALSE),"")</f>
        <v/>
      </c>
      <c r="N14" s="79" t="str">
        <f>IF($D$14&lt;&gt;"",VLOOKUP(9,$C$6:$H$35,4,FALSE),"")</f>
        <v/>
      </c>
      <c r="O14" s="77" t="str">
        <f>IF($D$14&lt;&gt;"",VLOOKUP(9,$C$6:$H$35,5,FALSE),"")</f>
        <v/>
      </c>
      <c r="P14" s="63" t="str">
        <f>IF(D14&lt;&gt;"",$B$6-8,"")</f>
        <v/>
      </c>
    </row>
    <row r="15" spans="2:16" ht="15.75">
      <c r="C15" s="48" t="str">
        <f t="shared" si="0"/>
        <v/>
      </c>
      <c r="D15" s="47" t="str">
        <f>'S1'!B16</f>
        <v/>
      </c>
      <c r="E15" s="49" t="str">
        <f>IF(D15="","",IF(Input!C21&gt;1,Input!$B$4,IF(Input!D21&gt;1,Input!$B$3,IF(Input!E21&gt;1,Input!$B$5,IF(Input!F21&gt;1,Input!$B$6,IF(Input!G21&gt;1,Input!$B$7,1))))))</f>
        <v/>
      </c>
      <c r="F15" s="50" t="str">
        <f>IF(D15&lt;&gt;"",'S1'!G16+'S2'!G16+'S3'!G16+'S4'!G16+'S5'!G16+'S6'!G16+'S7'!G16+'S8'!G16+'S9'!G16+'S10'!G16+'S11'!G16+'S12'!G16+'S13'!G16+'S14'!G16+'S15'!G16+'S16'!G16+'S17'!G16+'S18'!G16+'S19'!G16+'S20'!G16+'S21'!G16+'S22'!G16+'S23'!G16+'S24'!G16+'S25'!G16+'S26'!G16+'S27'!G16+'S28'!G16+'S29'!G16+'S30'!G16,"")</f>
        <v/>
      </c>
      <c r="G15" s="51" t="str">
        <f t="shared" si="1"/>
        <v/>
      </c>
      <c r="H15" s="53"/>
      <c r="K15" s="68" t="str">
        <f>IF(D15="","",10)</f>
        <v/>
      </c>
      <c r="L15" s="64" t="str">
        <f>IF($D$15&lt;&gt;"",VLOOKUP(10,$C$6:$H$35,2,FALSE),"")</f>
        <v/>
      </c>
      <c r="M15" s="70" t="str">
        <f>IF(D15&lt;&gt;"",VLOOKUP(10,$C$6:$H$35,3,FALSE),"")</f>
        <v/>
      </c>
      <c r="N15" s="79" t="str">
        <f>IF($D$15&lt;&gt;"",VLOOKUP(10,$C$6:$H$35,4,FALSE),"")</f>
        <v/>
      </c>
      <c r="O15" s="77" t="str">
        <f>IF($D$15&lt;&gt;"",VLOOKUP(10,$C$6:$H$35,5,FALSE),"")</f>
        <v/>
      </c>
      <c r="P15" s="63" t="str">
        <f>IF(D15&lt;&gt;"",$B$6-9,"")</f>
        <v/>
      </c>
    </row>
    <row r="16" spans="2:16" ht="15.75">
      <c r="C16" s="48" t="str">
        <f t="shared" si="0"/>
        <v/>
      </c>
      <c r="D16" s="47" t="str">
        <f>'S1'!B17</f>
        <v/>
      </c>
      <c r="E16" s="49" t="str">
        <f>IF(D16="","",IF(Input!C22&gt;1,Input!$B$4,IF(Input!D22&gt;1,Input!$B$3,IF(Input!E22&gt;1,Input!$B$5,IF(Input!F22&gt;1,Input!$B$6,IF(Input!G22&gt;1,Input!$B$7,1))))))</f>
        <v/>
      </c>
      <c r="F16" s="50" t="str">
        <f>IF(D16&lt;&gt;"",'S1'!G17+'S2'!G17+'S3'!G17+'S4'!G17+'S5'!G17+'S6'!G17+'S7'!G17+'S8'!G17+'S9'!G17+'S10'!G17+'S11'!G17+'S12'!G17+'S13'!G17+'S14'!G17+'S15'!G17+'S16'!G17+'S17'!G17+'S18'!G17+'S19'!G17+'S20'!G17+'S21'!G17+'S22'!G17+'S23'!G17+'S24'!G17+'S25'!G17+'S26'!G17+'S27'!G17+'S28'!G17+'S29'!G17+'S30'!G17,"")</f>
        <v/>
      </c>
      <c r="G16" s="51" t="str">
        <f t="shared" si="1"/>
        <v/>
      </c>
      <c r="H16" s="53"/>
      <c r="K16" s="68" t="str">
        <f>IF(D16="","",11)</f>
        <v/>
      </c>
      <c r="L16" s="64" t="str">
        <f>IF($D$16&lt;&gt;"",VLOOKUP(11,$C$6:$H$35,2,FALSE),"")</f>
        <v/>
      </c>
      <c r="M16" s="70" t="str">
        <f>IF(D16&lt;&gt;"",VLOOKUP(11,$C$6:$H$35,3,FALSE),"")</f>
        <v/>
      </c>
      <c r="N16" s="79" t="str">
        <f>IF($D$16&lt;&gt;"",VLOOKUP(11,$C$6:$H$35,4,FALSE),"")</f>
        <v/>
      </c>
      <c r="O16" s="77" t="str">
        <f>IF($D$16&lt;&gt;"",VLOOKUP(11,$C$6:$H$35,5,FALSE),"")</f>
        <v/>
      </c>
      <c r="P16" s="63" t="str">
        <f>IF(D16&lt;&gt;"",$B$6-10,"")</f>
        <v/>
      </c>
    </row>
    <row r="17" spans="3:16" ht="15.75">
      <c r="C17" s="48" t="str">
        <f t="shared" si="0"/>
        <v/>
      </c>
      <c r="D17" s="47" t="str">
        <f>'S1'!B18</f>
        <v/>
      </c>
      <c r="E17" s="49" t="str">
        <f>IF(D17="","",IF(Input!C23&gt;1,Input!$B$4,IF(Input!D23&gt;1,Input!$B$3,IF(Input!E23&gt;1,Input!$B$5,IF(Input!F23&gt;1,Input!$B$6,IF(Input!G23&gt;1,Input!$B$7,1))))))</f>
        <v/>
      </c>
      <c r="F17" s="50" t="str">
        <f>IF(D17&lt;&gt;"",'S1'!G18+'S2'!G18+'S3'!G18+'S4'!G18+'S5'!G18+'S6'!G18+'S7'!G18+'S8'!G18+'S9'!G18+'S10'!G18+'S11'!G18+'S12'!G18+'S13'!G18+'S14'!G18+'S15'!G18+'S16'!G18+'S17'!G18+'S18'!G18+'S19'!G18+'S20'!G18+'S21'!G18+'S22'!G18+'S23'!G18+'S24'!G18+'S25'!G18+'S26'!G18+'S27'!G18+'S28'!G18+'S29'!G18+'S30'!G18,"")</f>
        <v/>
      </c>
      <c r="G17" s="51" t="str">
        <f t="shared" si="1"/>
        <v/>
      </c>
      <c r="H17" s="53"/>
      <c r="K17" s="68" t="str">
        <f>IF(D17="","",12)</f>
        <v/>
      </c>
      <c r="L17" s="64" t="str">
        <f>IF($D$17&lt;&gt;"",VLOOKUP(12,$C$6:$H$35,2,FALSE),"")</f>
        <v/>
      </c>
      <c r="M17" s="70" t="str">
        <f>IF(D17&lt;&gt;"",VLOOKUP(12,$C$6:$H$35,3,FALSE),"")</f>
        <v/>
      </c>
      <c r="N17" s="79" t="str">
        <f>IF($D$17&lt;&gt;"",VLOOKUP(12,$C$6:$H$35,4,FALSE),"")</f>
        <v/>
      </c>
      <c r="O17" s="77" t="str">
        <f>IF($D$17&lt;&gt;"",VLOOKUP(12,$C$6:$H$35,5,FALSE),"")</f>
        <v/>
      </c>
      <c r="P17" s="63" t="str">
        <f>IF(D17&lt;&gt;"",$B$6-11,"")</f>
        <v/>
      </c>
    </row>
    <row r="18" spans="3:16" ht="15.75">
      <c r="C18" s="48" t="str">
        <f t="shared" si="0"/>
        <v/>
      </c>
      <c r="D18" s="47" t="str">
        <f>'S1'!B19</f>
        <v/>
      </c>
      <c r="E18" s="49" t="str">
        <f>IF(D18="","",IF(Input!C24&gt;1,Input!$B$4,IF(Input!D24&gt;1,Input!$B$3,IF(Input!E24&gt;1,Input!$B$5,IF(Input!F24&gt;1,Input!$B$6,IF(Input!G24&gt;1,Input!$B$7,1))))))</f>
        <v/>
      </c>
      <c r="F18" s="50" t="str">
        <f>IF(D18&lt;&gt;"",'S1'!G19+'S2'!G19+'S3'!G19+'S4'!G19+'S5'!G19+'S6'!G19+'S7'!G19+'S8'!G19+'S9'!G19+'S10'!G19+'S11'!G19+'S12'!G19+'S13'!G19+'S14'!G19+'S15'!G19+'S16'!G19+'S17'!G19+'S18'!G19+'S19'!G19+'S20'!G19+'S21'!G19+'S22'!G19+'S23'!G19+'S24'!G19+'S25'!G19+'S26'!G19+'S27'!G19+'S28'!G19+'S29'!G19+'S30'!G19,"")</f>
        <v/>
      </c>
      <c r="G18" s="51" t="str">
        <f t="shared" si="1"/>
        <v/>
      </c>
      <c r="H18" s="53"/>
      <c r="K18" s="68" t="str">
        <f>IF(D18="","",13)</f>
        <v/>
      </c>
      <c r="L18" s="64" t="str">
        <f>IF($D$18&lt;&gt;"",VLOOKUP(13,$C$6:$H$35,2,FALSE),"")</f>
        <v/>
      </c>
      <c r="M18" s="70" t="str">
        <f>IF(D18&lt;&gt;"",VLOOKUP(13,$C$6:$H$35,3,FALSE),"")</f>
        <v/>
      </c>
      <c r="N18" s="79" t="str">
        <f>IF($D$18&lt;&gt;"",VLOOKUP(13,$C$6:$H$35,4,FALSE),"")</f>
        <v/>
      </c>
      <c r="O18" s="77" t="str">
        <f>IF($D$18&lt;&gt;"",VLOOKUP(13,$C$6:$H$35,5,FALSE),"")</f>
        <v/>
      </c>
      <c r="P18" s="63" t="str">
        <f>IF(D18&lt;&gt;"",$B$6-12,"")</f>
        <v/>
      </c>
    </row>
    <row r="19" spans="3:16" ht="15.75">
      <c r="C19" s="48" t="str">
        <f t="shared" si="0"/>
        <v/>
      </c>
      <c r="D19" s="47" t="str">
        <f>'S1'!B20</f>
        <v/>
      </c>
      <c r="E19" s="49" t="str">
        <f>IF(D19="","",IF(Input!C25&gt;1,Input!$B$4,IF(Input!D25&gt;1,Input!$B$3,IF(Input!E25&gt;1,Input!$B$5,IF(Input!F25&gt;1,Input!$B$6,IF(Input!G25&gt;1,Input!$B$7,1))))))</f>
        <v/>
      </c>
      <c r="F19" s="50" t="str">
        <f>IF(D19&lt;&gt;"",'S1'!G20+'S2'!G20+'S3'!G20+'S4'!G20+'S5'!G20+'S6'!G20+'S7'!G20+'S8'!G20+'S9'!G20+'S10'!G20+'S11'!G20+'S12'!G20+'S13'!G20+'S14'!G20+'S15'!G20+'S16'!G20+'S17'!G20+'S18'!G20+'S19'!G20+'S20'!G20+'S21'!G20+'S22'!G20+'S23'!G20+'S24'!G20+'S25'!G20+'S26'!G20+'S27'!G20+'S28'!G20+'S29'!G20+'S30'!G20,"")</f>
        <v/>
      </c>
      <c r="G19" s="51" t="str">
        <f t="shared" si="1"/>
        <v/>
      </c>
      <c r="H19" s="53"/>
      <c r="K19" s="68" t="str">
        <f>IF(D19="","",14)</f>
        <v/>
      </c>
      <c r="L19" s="64" t="str">
        <f>IF($D$19&lt;&gt;"",VLOOKUP(14,$C$6:$H$35,2,FALSE),"")</f>
        <v/>
      </c>
      <c r="M19" s="70" t="str">
        <f>IF(D19&lt;&gt;"",VLOOKUP(14,$C$6:$H$35,3,FALSE),"")</f>
        <v/>
      </c>
      <c r="N19" s="79" t="str">
        <f>IF($D$19&lt;&gt;"",VLOOKUP(14,$C$6:$H$35,4,FALSE),"")</f>
        <v/>
      </c>
      <c r="O19" s="77" t="str">
        <f>IF($D$19&lt;&gt;"",VLOOKUP(14,$C$6:$H$35,5,FALSE),"")</f>
        <v/>
      </c>
      <c r="P19" s="63" t="str">
        <f>IF(D19&lt;&gt;"",$B$6-13,"")</f>
        <v/>
      </c>
    </row>
    <row r="20" spans="3:16" ht="15.75">
      <c r="C20" s="48" t="str">
        <f t="shared" si="0"/>
        <v/>
      </c>
      <c r="D20" s="47" t="str">
        <f>'S1'!B21</f>
        <v/>
      </c>
      <c r="E20" s="49" t="str">
        <f>IF(D20="","",IF(Input!C26&gt;1,Input!$B$4,IF(Input!D26&gt;1,Input!$B$3,IF(Input!E26&gt;1,Input!$B$5,IF(Input!F26&gt;1,Input!$B$6,IF(Input!G26&gt;1,Input!$B$7,1))))))</f>
        <v/>
      </c>
      <c r="F20" s="50" t="str">
        <f>IF(D20&lt;&gt;"",'S1'!G21+'S2'!G21+'S3'!G21+'S4'!G21+'S5'!G21+'S6'!G21+'S7'!G21+'S8'!G21+'S9'!G21+'S10'!G21+'S11'!G21+'S12'!G21+'S13'!G21+'S14'!G21+'S15'!G21+'S16'!G21+'S17'!G21+'S18'!G21+'S19'!G21+'S20'!G21+'S21'!G21+'S22'!G21+'S23'!G21+'S24'!G21+'S25'!G21+'S26'!G21+'S27'!G21+'S28'!G21+'S29'!G21+'S30'!G21,"")</f>
        <v/>
      </c>
      <c r="G20" s="51" t="str">
        <f t="shared" si="1"/>
        <v/>
      </c>
      <c r="H20" s="53"/>
      <c r="K20" s="68" t="str">
        <f>IF(D20="","",15)</f>
        <v/>
      </c>
      <c r="L20" s="64" t="str">
        <f>IF($D$20&lt;&gt;"",VLOOKUP(15,$C$6:$H$35,2,FALSE),"")</f>
        <v/>
      </c>
      <c r="M20" s="70" t="str">
        <f>IF(D20&lt;&gt;"",VLOOKUP(15,$C$6:$H$35,3,FALSE),"")</f>
        <v/>
      </c>
      <c r="N20" s="79" t="str">
        <f>IF($D$20&lt;&gt;"",VLOOKUP(15,$C$6:$H$35,4,FALSE),"")</f>
        <v/>
      </c>
      <c r="O20" s="77" t="str">
        <f>IF($D$20&lt;&gt;"",VLOOKUP(15,$C$6:$H$35,5,FALSE),"")</f>
        <v/>
      </c>
      <c r="P20" s="63" t="str">
        <f>IF(D20&lt;&gt;"",$B$6-14,"")</f>
        <v/>
      </c>
    </row>
    <row r="21" spans="3:16" ht="15.75">
      <c r="C21" s="48" t="str">
        <f t="shared" si="0"/>
        <v/>
      </c>
      <c r="D21" s="47" t="str">
        <f>'S1'!B22</f>
        <v/>
      </c>
      <c r="E21" s="49" t="str">
        <f>IF(D21="","",IF(Input!C27&gt;1,Input!$B$4,IF(Input!D27&gt;1,Input!$B$3,IF(Input!E27&gt;1,Input!$B$5,IF(Input!F27&gt;1,Input!$B$6,IF(Input!G27&gt;1,Input!$B$7,1))))))</f>
        <v/>
      </c>
      <c r="F21" s="50" t="str">
        <f>IF(D21&lt;&gt;"",'S1'!G22+'S2'!G22+'S3'!G22+'S4'!G22+'S5'!G22+'S6'!G22+'S7'!G22+'S8'!G22+'S9'!G22+'S10'!G22+'S11'!G22+'S12'!G22+'S13'!G22+'S14'!G22+'S15'!G22+'S16'!G22+'S17'!G22+'S18'!G22+'S19'!G22+'S20'!G22+'S21'!G22+'S22'!G22+'S23'!G22+'S24'!G22+'S25'!G22+'S26'!G22+'S27'!G22+'S28'!G22+'S29'!G22+'S30'!G22,"")</f>
        <v/>
      </c>
      <c r="G21" s="51" t="str">
        <f t="shared" si="1"/>
        <v/>
      </c>
      <c r="H21" s="53"/>
      <c r="K21" s="68" t="str">
        <f>IF(D21="","",16)</f>
        <v/>
      </c>
      <c r="L21" s="64" t="str">
        <f>IF($D$21&lt;&gt;"",VLOOKUP(16,$C$6:$H$35,2,FALSE),"")</f>
        <v/>
      </c>
      <c r="M21" s="70" t="str">
        <f>IF(D21&lt;&gt;"",VLOOKUP(16,$C$6:$H$35,3,FALSE),"")</f>
        <v/>
      </c>
      <c r="N21" s="79" t="str">
        <f>IF($D$21&lt;&gt;"",VLOOKUP(16,$C$6:$H$35,4,FALSE),"")</f>
        <v/>
      </c>
      <c r="O21" s="77" t="str">
        <f>IF($D$21&lt;&gt;"",VLOOKUP(16,$C$6:$H$35,5,FALSE),"")</f>
        <v/>
      </c>
      <c r="P21" s="63" t="str">
        <f>IF(D21&lt;&gt;"",$B$6-15,"")</f>
        <v/>
      </c>
    </row>
    <row r="22" spans="3:16" ht="15.75">
      <c r="C22" s="48" t="str">
        <f t="shared" si="0"/>
        <v/>
      </c>
      <c r="D22" s="47" t="str">
        <f>'S1'!B23</f>
        <v/>
      </c>
      <c r="E22" s="49" t="str">
        <f>IF(D22="","",IF(Input!C28&gt;1,Input!$B$4,IF(Input!D28&gt;1,Input!$B$3,IF(Input!E28&gt;1,Input!$B$5,IF(Input!F28&gt;1,Input!$B$6,IF(Input!G28&gt;1,Input!$B$7,1))))))</f>
        <v/>
      </c>
      <c r="F22" s="50" t="str">
        <f>IF(D22&lt;&gt;"",'S1'!G23+'S2'!G23+'S3'!G23+'S4'!G23+'S5'!G23+'S6'!G23+'S7'!G23+'S8'!G23+'S9'!G23+'S10'!G23+'S11'!G23+'S12'!G23+'S13'!G23+'S14'!G23+'S15'!G23+'S16'!G23+'S17'!G23+'S18'!G23+'S19'!G23+'S20'!G23+'S21'!G23+'S22'!G23+'S23'!G23+'S24'!G23+'S25'!G23+'S26'!G23+'S27'!G23+'S28'!G23+'S29'!G23+'S30'!G23,"")</f>
        <v/>
      </c>
      <c r="G22" s="51" t="str">
        <f t="shared" si="1"/>
        <v/>
      </c>
      <c r="H22" s="53"/>
      <c r="K22" s="68" t="str">
        <f>IF(D22="","",17)</f>
        <v/>
      </c>
      <c r="L22" s="64" t="str">
        <f>IF($D$22&lt;&gt;"",VLOOKUP(17,$C$6:$H$35,2,FALSE),"")</f>
        <v/>
      </c>
      <c r="M22" s="70" t="str">
        <f>IF(D22&lt;&gt;"",VLOOKUP(17,$C$6:$H$35,3,FALSE),"")</f>
        <v/>
      </c>
      <c r="N22" s="79" t="str">
        <f>IF($D$22&lt;&gt;"",VLOOKUP(17,$C$6:$H$35,4,FALSE),"")</f>
        <v/>
      </c>
      <c r="O22" s="77" t="str">
        <f>IF($D$22&lt;&gt;"",VLOOKUP(17,$C$6:$H$35,5,FALSE),"")</f>
        <v/>
      </c>
      <c r="P22" s="63" t="str">
        <f>IF(D22&lt;&gt;"",$B$6-16,"")</f>
        <v/>
      </c>
    </row>
    <row r="23" spans="3:16" ht="15.75">
      <c r="C23" s="48" t="str">
        <f t="shared" si="0"/>
        <v/>
      </c>
      <c r="D23" s="47" t="str">
        <f>'S1'!B24</f>
        <v/>
      </c>
      <c r="E23" s="49" t="str">
        <f>IF(D23="","",IF(Input!C29&gt;1,Input!$B$4,IF(Input!D29&gt;1,Input!$B$3,IF(Input!E29&gt;1,Input!$B$5,IF(Input!F29&gt;1,Input!$B$6,IF(Input!G29&gt;1,Input!$B$7,1))))))</f>
        <v/>
      </c>
      <c r="F23" s="50" t="str">
        <f>IF(D23&lt;&gt;"",'S1'!G24+'S2'!G24+'S3'!G24+'S4'!G24+'S5'!G24+'S6'!G24+'S7'!G24+'S8'!G24+'S9'!G24+'S10'!G24+'S11'!G24+'S12'!G24+'S13'!G24+'S14'!G24+'S15'!G24+'S16'!G24+'S17'!G24+'S18'!G24+'S19'!G24+'S20'!G24+'S21'!G24+'S22'!G24+'S23'!G24+'S24'!G24+'S25'!G24+'S26'!G24+'S27'!G24+'S28'!G24+'S29'!G24+'S30'!G24,"")</f>
        <v/>
      </c>
      <c r="G23" s="51" t="str">
        <f t="shared" si="1"/>
        <v/>
      </c>
      <c r="H23" s="53"/>
      <c r="K23" s="68" t="str">
        <f>IF(D23="","",18)</f>
        <v/>
      </c>
      <c r="L23" s="64" t="str">
        <f>IF($D$23&lt;&gt;"",VLOOKUP(18,$C$6:$H$35,2,FALSE),"")</f>
        <v/>
      </c>
      <c r="M23" s="70" t="str">
        <f>IF(D23&lt;&gt;"",VLOOKUP(18,$C$6:$H$35,3,FALSE),"")</f>
        <v/>
      </c>
      <c r="N23" s="79" t="str">
        <f>IF($D$23&lt;&gt;"",VLOOKUP(18,$C$6:$H$35,4,FALSE),"")</f>
        <v/>
      </c>
      <c r="O23" s="77" t="str">
        <f>IF($D$23&lt;&gt;"",VLOOKUP(18,$C$6:$H$35,5,FALSE),"")</f>
        <v/>
      </c>
      <c r="P23" s="63" t="str">
        <f>IF(D23&lt;&gt;"",$B$6-17,"")</f>
        <v/>
      </c>
    </row>
    <row r="24" spans="3:16" ht="15.75">
      <c r="C24" s="48" t="str">
        <f t="shared" si="0"/>
        <v/>
      </c>
      <c r="D24" s="47" t="str">
        <f>'S1'!B25</f>
        <v/>
      </c>
      <c r="E24" s="49" t="str">
        <f>IF(D24="","",IF(Input!C30&gt;1,Input!$B$4,IF(Input!D30&gt;1,Input!$B$3,IF(Input!E30&gt;1,Input!$B$5,IF(Input!F30&gt;1,Input!$B$6,IF(Input!G30&gt;1,Input!$B$7,1))))))</f>
        <v/>
      </c>
      <c r="F24" s="50" t="str">
        <f>IF(D24&lt;&gt;"",'S1'!G25+'S2'!G25+'S3'!G25+'S4'!G25+'S5'!G25+'S6'!G25+'S7'!G25+'S8'!G25+'S9'!G25+'S10'!G25+'S11'!G25+'S12'!G25+'S13'!G25+'S14'!G25+'S15'!G25+'S16'!G25+'S17'!G25+'S18'!G25+'S19'!G25+'S20'!G25+'S21'!G25+'S22'!G25+'S23'!G25+'S24'!G25+'S25'!G25+'S26'!G25+'S27'!G25+'S28'!G25+'S29'!G25+'S30'!G25,"")</f>
        <v/>
      </c>
      <c r="G24" s="51" t="str">
        <f t="shared" si="1"/>
        <v/>
      </c>
      <c r="H24" s="53"/>
      <c r="K24" s="68" t="str">
        <f>IF(D24="","",19)</f>
        <v/>
      </c>
      <c r="L24" s="64" t="str">
        <f>IF($D$24&lt;&gt;"",VLOOKUP(19,$C$6:$H$35,2,FALSE),"")</f>
        <v/>
      </c>
      <c r="M24" s="70" t="str">
        <f>IF(D24&lt;&gt;"",VLOOKUP(19,$C$6:$H$35,3,FALSE),"")</f>
        <v/>
      </c>
      <c r="N24" s="79" t="str">
        <f>IF($D$24&lt;&gt;"",VLOOKUP(19,$C$6:$H$35,4,FALSE),"")</f>
        <v/>
      </c>
      <c r="O24" s="77" t="str">
        <f>IF($D$24&lt;&gt;"",VLOOKUP(19,$C$6:$H$35,5,FALSE),"")</f>
        <v/>
      </c>
      <c r="P24" s="63" t="str">
        <f>IF(D24&lt;&gt;"",$B$6-18,"")</f>
        <v/>
      </c>
    </row>
    <row r="25" spans="3:16" ht="15.75">
      <c r="C25" s="48" t="str">
        <f t="shared" si="0"/>
        <v/>
      </c>
      <c r="D25" s="47" t="str">
        <f>'S1'!B26</f>
        <v/>
      </c>
      <c r="E25" s="49" t="str">
        <f>IF(D25="","",IF(Input!C31&gt;1,Input!$B$4,IF(Input!D31&gt;1,Input!$B$3,IF(Input!E31&gt;1,Input!$B$5,IF(Input!F31&gt;1,Input!$B$6,IF(Input!G31&gt;1,Input!$B$7,1))))))</f>
        <v/>
      </c>
      <c r="F25" s="50" t="str">
        <f>IF(D25&lt;&gt;"",'S1'!G26+'S2'!G26+'S3'!G26+'S4'!G26+'S5'!G26+'S6'!G26+'S7'!G26+'S8'!G26+'S9'!G26+'S10'!G26+'S11'!G26+'S12'!G26+'S13'!G26+'S14'!G26+'S15'!G26+'S16'!G26+'S17'!G26+'S18'!G26+'S19'!G26+'S20'!G26+'S21'!G26+'S22'!G26+'S23'!G26+'S24'!G26+'S25'!G26+'S26'!G26+'S27'!G26+'S28'!G26+'S29'!G26+'S30'!G26,"")</f>
        <v/>
      </c>
      <c r="G25" s="51" t="str">
        <f t="shared" si="1"/>
        <v/>
      </c>
      <c r="H25" s="53"/>
      <c r="K25" s="68" t="str">
        <f>IF(D25="","",20)</f>
        <v/>
      </c>
      <c r="L25" s="64" t="str">
        <f>IF($D$25&lt;&gt;"",VLOOKUP(20,$C$6:$H$35,2,FALSE),"")</f>
        <v/>
      </c>
      <c r="M25" s="70" t="str">
        <f>IF(D25&lt;&gt;"",VLOOKUP(20,$C$6:$H$35,3,FALSE),"")</f>
        <v/>
      </c>
      <c r="N25" s="79" t="str">
        <f>IF($D$25&lt;&gt;"",VLOOKUP(20,$C$6:$H$35,4,FALSE),"")</f>
        <v/>
      </c>
      <c r="O25" s="77" t="str">
        <f>IF($D$25&lt;&gt;"",VLOOKUP(20,$C$6:$H$35,5,FALSE),"")</f>
        <v/>
      </c>
      <c r="P25" s="63" t="str">
        <f>IF(D25&lt;&gt;"",$B$6-19,"")</f>
        <v/>
      </c>
    </row>
    <row r="26" spans="3:16" ht="15.75">
      <c r="C26" s="48" t="str">
        <f t="shared" si="0"/>
        <v/>
      </c>
      <c r="D26" s="47" t="str">
        <f>'S1'!B27</f>
        <v/>
      </c>
      <c r="E26" s="49" t="str">
        <f>IF(D26="","",IF(Input!C32&gt;1,Input!$B$4,IF(Input!D32&gt;1,Input!$B$3,IF(Input!E32&gt;1,Input!$B$5,IF(Input!F32&gt;1,Input!$B$6,IF(Input!G32&gt;1,Input!$B$7,1))))))</f>
        <v/>
      </c>
      <c r="F26" s="50" t="str">
        <f>IF(D26&lt;&gt;"",'S1'!G27+'S2'!G27+'S3'!G27+'S4'!G27+'S5'!G27+'S6'!G27+'S7'!G27+'S8'!G27+'S9'!G27+'S10'!G27+'S11'!G27+'S12'!G27+'S13'!G27+'S14'!G27+'S15'!G27+'S16'!G27+'S17'!G27+'S18'!G27+'S19'!G27+'S20'!G27+'S21'!G27+'S22'!G27+'S23'!G27+'S24'!G27+'S25'!G27+'S26'!G27+'S27'!G27+'S28'!G27+'S29'!G27+'S30'!G27,"")</f>
        <v/>
      </c>
      <c r="G26" s="51" t="str">
        <f t="shared" si="1"/>
        <v/>
      </c>
      <c r="H26" s="53"/>
      <c r="K26" s="68" t="str">
        <f>IF(D26="","",21)</f>
        <v/>
      </c>
      <c r="L26" s="64" t="str">
        <f>IF($D$26&lt;&gt;"",VLOOKUP(21,$C$6:$H$35,2,FALSE),"")</f>
        <v/>
      </c>
      <c r="M26" s="70" t="str">
        <f>IF(D26&lt;&gt;"",VLOOKUP(21,$C$6:$H$35,3,FALSE),"")</f>
        <v/>
      </c>
      <c r="N26" s="79" t="str">
        <f>IF($D$26&lt;&gt;"",VLOOKUP(21,$C$6:$H$35,4,FALSE),"")</f>
        <v/>
      </c>
      <c r="O26" s="77" t="str">
        <f>IF($D$26&lt;&gt;"",VLOOKUP(21,$C$6:$H$35,5,FALSE),"")</f>
        <v/>
      </c>
      <c r="P26" s="63" t="str">
        <f>IF(D26&lt;&gt;"",$B$6-20,"")</f>
        <v/>
      </c>
    </row>
    <row r="27" spans="3:16" ht="15.75">
      <c r="C27" s="48" t="str">
        <f t="shared" si="0"/>
        <v/>
      </c>
      <c r="D27" s="47" t="str">
        <f>'S1'!B28</f>
        <v/>
      </c>
      <c r="E27" s="49" t="str">
        <f>IF(D27="","",IF(Input!C33&gt;1,Input!$B$4,IF(Input!D33&gt;1,Input!$B$3,IF(Input!E33&gt;1,Input!$B$5,IF(Input!F33&gt;1,Input!$B$6,IF(Input!G33&gt;1,Input!$B$7,1))))))</f>
        <v/>
      </c>
      <c r="F27" s="50" t="str">
        <f>IF(D27&lt;&gt;"",'S1'!G28+'S2'!G28+'S3'!G28+'S4'!G28+'S5'!G28+'S6'!G28+'S7'!G28+'S8'!G28+'S9'!G28+'S10'!G28+'S11'!G28+'S12'!G28+'S13'!G28+'S14'!G28+'S15'!G28+'S16'!G28+'S17'!G28+'S18'!G28+'S19'!G28+'S20'!G28+'S21'!G28+'S22'!G28+'S23'!G28+'S24'!G28+'S25'!G28+'S26'!G28+'S27'!G28+'S28'!G28+'S29'!G28+'S30'!G28,"")</f>
        <v/>
      </c>
      <c r="G27" s="51" t="str">
        <f t="shared" si="1"/>
        <v/>
      </c>
      <c r="H27" s="53"/>
      <c r="K27" s="68" t="str">
        <f>IF(D27="","",22)</f>
        <v/>
      </c>
      <c r="L27" s="64" t="str">
        <f>IF($D$27&lt;&gt;"",VLOOKUP(22,$C$6:$H$35,2,FALSE),"")</f>
        <v/>
      </c>
      <c r="M27" s="70" t="str">
        <f>IF(D27&lt;&gt;"",VLOOKUP(22,$C$6:$H$35,3,FALSE),"")</f>
        <v/>
      </c>
      <c r="N27" s="79" t="str">
        <f>IF($D$27&lt;&gt;"",VLOOKUP(22,$C$6:$H$35,4,FALSE),"")</f>
        <v/>
      </c>
      <c r="O27" s="77" t="str">
        <f>IF($D$27&lt;&gt;"",VLOOKUP(22,$C$6:$H$35,5,FALSE),"")</f>
        <v/>
      </c>
      <c r="P27" s="63" t="str">
        <f>IF(D27&lt;&gt;"",$B$6-21,"")</f>
        <v/>
      </c>
    </row>
    <row r="28" spans="3:16" ht="15.75">
      <c r="C28" s="48" t="str">
        <f t="shared" si="0"/>
        <v/>
      </c>
      <c r="D28" s="47" t="str">
        <f>'S1'!B29</f>
        <v/>
      </c>
      <c r="E28" s="49" t="str">
        <f>IF(D28="","",IF(Input!C34&gt;1,Input!$B$4,IF(Input!D34&gt;1,Input!$B$3,IF(Input!E34&gt;1,Input!$B$5,IF(Input!F34&gt;1,Input!$B$6,IF(Input!G34&gt;1,Input!$B$7,1))))))</f>
        <v/>
      </c>
      <c r="F28" s="50" t="str">
        <f>IF(D28&lt;&gt;"",'S1'!G29+'S2'!G29+'S3'!G29+'S4'!G29+'S5'!G29+'S6'!G29+'S7'!G29+'S8'!G29+'S9'!G29+'S10'!G29+'S11'!G29+'S12'!G29+'S13'!G29+'S14'!G29+'S15'!G29+'S16'!G29+'S17'!G29+'S18'!G29+'S19'!G29+'S20'!G29+'S21'!G29+'S22'!G29+'S23'!G29+'S24'!G29+'S25'!G29+'S26'!G29+'S27'!G29+'S28'!G29+'S29'!G29+'S30'!G29,"")</f>
        <v/>
      </c>
      <c r="G28" s="51" t="str">
        <f t="shared" si="1"/>
        <v/>
      </c>
      <c r="H28" s="53"/>
      <c r="K28" s="68" t="str">
        <f>IF(D28="","",23)</f>
        <v/>
      </c>
      <c r="L28" s="64" t="str">
        <f>IF($D$28&lt;&gt;"",VLOOKUP(23,$C$6:$H$35,2,FALSE),"")</f>
        <v/>
      </c>
      <c r="M28" s="70" t="str">
        <f>IF(D28&lt;&gt;"",VLOOKUP(23,$C$6:$H$35,3,FALSE),"")</f>
        <v/>
      </c>
      <c r="N28" s="79" t="str">
        <f>IF($D$28&lt;&gt;"",VLOOKUP(23,$C$6:$H$35,4,FALSE),"")</f>
        <v/>
      </c>
      <c r="O28" s="77" t="str">
        <f>IF($D$28&lt;&gt;"",VLOOKUP(23,$C$6:$H$35,5,FALSE),"")</f>
        <v/>
      </c>
      <c r="P28" s="63" t="str">
        <f>IF(D28&lt;&gt;"",$B$6-22,"")</f>
        <v/>
      </c>
    </row>
    <row r="29" spans="3:16" ht="16.5" thickBot="1">
      <c r="C29" s="48" t="str">
        <f t="shared" si="0"/>
        <v/>
      </c>
      <c r="D29" s="47" t="str">
        <f>'S1'!B30</f>
        <v/>
      </c>
      <c r="E29" s="49" t="str">
        <f>IF(D29="","",IF(Input!C35&gt;1,Input!$B$4,IF(Input!D35&gt;1,Input!$B$3,IF(Input!E35&gt;1,Input!$B$5,IF(Input!F35&gt;1,Input!$B$6,IF(Input!G35&gt;1,Input!$B$7,1))))))</f>
        <v/>
      </c>
      <c r="F29" s="50" t="str">
        <f>IF(D29&lt;&gt;"",'S1'!G30+'S2'!G30+'S3'!G30+'S4'!G30+'S5'!G30+'S6'!G30+'S7'!G30+'S8'!G30+'S9'!G30+'S10'!G30+'S11'!G30+'S12'!G30+'S13'!G30+'S14'!G30+'S15'!G30+'S16'!G30+'S17'!G30+'S18'!G30+'S19'!G30+'S20'!G30+'S21'!G30+'S22'!G30+'S23'!G30+'S24'!G30+'S25'!G30+'S26'!G30+'S27'!G30+'S28'!G30+'S29'!G30+'S30'!G30,"")</f>
        <v/>
      </c>
      <c r="G29" s="51" t="str">
        <f t="shared" si="1"/>
        <v/>
      </c>
      <c r="H29" s="54"/>
      <c r="K29" s="68" t="str">
        <f>IF(D29="","",24)</f>
        <v/>
      </c>
      <c r="L29" s="64" t="str">
        <f>IF($D$29&lt;&gt;"",VLOOKUP(24,$C$6:$H$35,2,FALSE),"")</f>
        <v/>
      </c>
      <c r="M29" s="70" t="str">
        <f>IF(D29&lt;&gt;"",VLOOKUP(24,$C$6:$H$35,3,FALSE),"")</f>
        <v/>
      </c>
      <c r="N29" s="79" t="str">
        <f>IF($D$29&lt;&gt;"",VLOOKUP(24,$C$6:$H$35,4,FALSE),"")</f>
        <v/>
      </c>
      <c r="O29" s="77" t="str">
        <f>IF($D$29&lt;&gt;"",VLOOKUP(24,$C$6:$H$35,5,FALSE),"")</f>
        <v/>
      </c>
      <c r="P29" s="63" t="str">
        <f>IF(D29&lt;&gt;"",$B$6-23,"")</f>
        <v/>
      </c>
    </row>
    <row r="30" spans="3:16" ht="16.5" thickBot="1">
      <c r="C30" s="48" t="str">
        <f t="shared" si="0"/>
        <v/>
      </c>
      <c r="D30" s="47" t="str">
        <f>'S1'!B31</f>
        <v/>
      </c>
      <c r="E30" s="49" t="str">
        <f>IF(D30="","",IF(Input!C36&gt;1,Input!$B$4,IF(Input!D36&gt;1,Input!$B$3,IF(Input!E36&gt;1,Input!$B$5,IF(Input!F36&gt;1,Input!$B$6,IF(Input!G36&gt;1,Input!$B$7,1))))))</f>
        <v/>
      </c>
      <c r="F30" s="50" t="str">
        <f>IF(D30&lt;&gt;"",'S1'!G31+'S2'!G31+'S3'!G31+'S4'!G31+'S5'!G31+'S6'!G31+'S7'!G31+'S8'!G31+'S9'!G31+'S10'!G31+'S11'!G31+'S12'!G31+'S13'!G31+'S14'!G31+'S15'!G31+'S16'!G31+'S17'!G31+'S18'!G31+'S19'!G31+'S20'!G31+'S21'!G31+'S22'!G31+'S23'!G31+'S24'!G31+'S25'!G31+'S26'!G31+'S27'!G31+'S28'!G31+'S29'!G31+'S30'!G31,"")</f>
        <v/>
      </c>
      <c r="G30" s="51" t="str">
        <f t="shared" si="1"/>
        <v/>
      </c>
      <c r="H30" s="54"/>
      <c r="K30" s="68" t="str">
        <f>IF(D30="","",25)</f>
        <v/>
      </c>
      <c r="L30" s="64" t="str">
        <f>IF($D$30&lt;&gt;"",VLOOKUP(25,$C$6:$H$35,2,FALSE),"")</f>
        <v/>
      </c>
      <c r="M30" s="70" t="str">
        <f>IF(D30&lt;&gt;"",VLOOKUP(25,$C$6:$H$35,3,FALSE),"")</f>
        <v/>
      </c>
      <c r="N30" s="79" t="str">
        <f>IF($D$30&lt;&gt;"",VLOOKUP(25,$C$6:$H$35,4,FALSE),"")</f>
        <v/>
      </c>
      <c r="O30" s="77" t="str">
        <f>IF($D$30&lt;&gt;"",VLOOKUP(25,$C$6:$H$35,5,FALSE),"")</f>
        <v/>
      </c>
      <c r="P30" s="63" t="str">
        <f>IF(D30&lt;&gt;"",$B$6-24,"")</f>
        <v/>
      </c>
    </row>
    <row r="31" spans="3:16" ht="16.5" thickBot="1">
      <c r="C31" s="48" t="str">
        <f t="shared" si="0"/>
        <v/>
      </c>
      <c r="D31" s="47" t="str">
        <f>'S1'!B32</f>
        <v/>
      </c>
      <c r="E31" s="49" t="str">
        <f>IF(D31="","",IF(Input!C37&gt;1,Input!$B$4,IF(Input!D37&gt;1,Input!$B$3,IF(Input!E37&gt;1,Input!$B$5,IF(Input!F37&gt;1,Input!$B$6,IF(Input!G37&gt;1,Input!$B$7,1))))))</f>
        <v/>
      </c>
      <c r="F31" s="50" t="str">
        <f>IF(D31&lt;&gt;"",'S1'!G32+'S2'!G32+'S3'!G32+'S4'!G32+'S5'!G32+'S6'!G32+'S7'!G32+'S8'!G32+'S9'!G32+'S10'!G32+'S11'!G32+'S12'!G32+'S13'!G32+'S14'!G32+'S15'!G32+'S16'!G32+'S17'!G32+'S18'!G32+'S19'!G32+'S20'!G32+'S21'!G32+'S22'!G32+'S23'!G32+'S24'!G32+'S25'!G32+'S26'!G32+'S27'!G32+'S28'!G32+'S29'!G32+'S30'!G32,"")</f>
        <v/>
      </c>
      <c r="G31" s="51" t="str">
        <f t="shared" si="1"/>
        <v/>
      </c>
      <c r="H31" s="54"/>
      <c r="K31" s="68" t="str">
        <f>IF(D31="","",26)</f>
        <v/>
      </c>
      <c r="L31" s="64" t="str">
        <f>IF($D$31&lt;&gt;"",VLOOKUP(26,$C$6:$H$35,2,FALSE),"")</f>
        <v/>
      </c>
      <c r="M31" s="70" t="str">
        <f>IF(D31&lt;&gt;"",VLOOKUP(26,$C$6:$H$35,3,FALSE),"")</f>
        <v/>
      </c>
      <c r="N31" s="79" t="str">
        <f>IF($D$31&lt;&gt;"",VLOOKUP(26,$C$6:$H$35,4,FALSE),"")</f>
        <v/>
      </c>
      <c r="O31" s="77" t="str">
        <f>IF($D$31&lt;&gt;"",VLOOKUP(26,$C$6:$H$35,5,FALSE),"")</f>
        <v/>
      </c>
      <c r="P31" s="63" t="str">
        <f>IF(D31&lt;&gt;"",$B$6-25,"")</f>
        <v/>
      </c>
    </row>
    <row r="32" spans="3:16" ht="16.5" thickBot="1">
      <c r="C32" s="48" t="str">
        <f t="shared" si="0"/>
        <v/>
      </c>
      <c r="D32" s="47" t="str">
        <f>'S1'!B33</f>
        <v/>
      </c>
      <c r="E32" s="49" t="str">
        <f>IF(D32="","",IF(Input!C38&gt;1,Input!$B$4,IF(Input!D38&gt;1,Input!$B$3,IF(Input!E38&gt;1,Input!$B$5,IF(Input!F38&gt;1,Input!$B$6,IF(Input!G38&gt;1,Input!$B$7,1))))))</f>
        <v/>
      </c>
      <c r="F32" s="50" t="str">
        <f>IF(D32&lt;&gt;"",'S1'!G33+'S2'!G33+'S3'!G33+'S4'!G33+'S5'!G33+'S6'!G33+'S7'!G33+'S8'!G33+'S9'!G33+'S10'!G33+'S11'!G33+'S12'!G33+'S13'!G33+'S14'!G33+'S15'!G33+'S16'!G33+'S17'!G33+'S18'!G33+'S19'!G33+'S20'!G33+'S21'!G33+'S22'!G33+'S23'!G33+'S24'!G33+'S25'!G33+'S26'!G33+'S27'!G33+'S28'!G33+'S29'!G33+'S30'!G33,"")</f>
        <v/>
      </c>
      <c r="G32" s="51" t="str">
        <f t="shared" si="1"/>
        <v/>
      </c>
      <c r="H32" s="54"/>
      <c r="K32" s="68" t="str">
        <f>IF(D32="","",27)</f>
        <v/>
      </c>
      <c r="L32" s="64" t="str">
        <f>IF($D$32&lt;&gt;"",VLOOKUP(27,$C$6:$H$35,2,FALSE),"")</f>
        <v/>
      </c>
      <c r="M32" s="70" t="str">
        <f>IF(D32&lt;&gt;"",VLOOKUP(27,$C$6:$H$35,3,FALSE),"")</f>
        <v/>
      </c>
      <c r="N32" s="79" t="str">
        <f>IF($D$32&lt;&gt;"",VLOOKUP(27,$C$6:$H$35,4,FALSE),"")</f>
        <v/>
      </c>
      <c r="O32" s="77" t="str">
        <f>IF($D$32&lt;&gt;"",VLOOKUP(27,$C$6:$H$35,5,FALSE),"")</f>
        <v/>
      </c>
      <c r="P32" s="63" t="str">
        <f>IF(D32&lt;&gt;"",$B$6-26,"")</f>
        <v/>
      </c>
    </row>
    <row r="33" spans="3:16" ht="16.5" thickBot="1">
      <c r="C33" s="48" t="str">
        <f t="shared" si="0"/>
        <v/>
      </c>
      <c r="D33" s="47" t="str">
        <f>'S1'!B34</f>
        <v/>
      </c>
      <c r="E33" s="49" t="str">
        <f>IF(D33="","",IF(Input!C39&gt;1,Input!$B$4,IF(Input!D39&gt;1,Input!$B$3,IF(Input!E39&gt;1,Input!$B$5,IF(Input!F39&gt;1,Input!$B$6,IF(Input!G39&gt;1,Input!$B$7,1))))))</f>
        <v/>
      </c>
      <c r="F33" s="50" t="str">
        <f>IF(D33&lt;&gt;"",'S1'!G34+'S2'!G34+'S3'!G34+'S4'!G34+'S5'!G34+'S6'!G34+'S7'!G34+'S8'!G34+'S9'!G34+'S10'!G34+'S11'!G34+'S12'!G34+'S13'!G34+'S14'!G34+'S15'!G34+'S16'!G34+'S17'!G34+'S18'!G34+'S19'!G34+'S20'!G34+'S21'!G34+'S22'!G34+'S23'!G34+'S24'!G34+'S25'!G34+'S26'!G34+'S27'!G34+'S28'!G34+'S29'!G34+'S30'!G34,"")</f>
        <v/>
      </c>
      <c r="G33" s="51" t="str">
        <f t="shared" si="1"/>
        <v/>
      </c>
      <c r="H33" s="54"/>
      <c r="K33" s="68" t="str">
        <f>IF(D33="","",28)</f>
        <v/>
      </c>
      <c r="L33" s="64" t="str">
        <f>IF($D$33&lt;&gt;"",VLOOKUP(28,$C$6:$H$35,2,FALSE),"")</f>
        <v/>
      </c>
      <c r="M33" s="70" t="str">
        <f>IF(D33&lt;&gt;"",VLOOKUP(28,$C$6:$H$35,3,FALSE),"")</f>
        <v/>
      </c>
      <c r="N33" s="79" t="str">
        <f>IF($D$33&lt;&gt;"",VLOOKUP(28,$C$6:$H$35,4,FALSE),"")</f>
        <v/>
      </c>
      <c r="O33" s="77" t="str">
        <f>IF($D$33&lt;&gt;"",VLOOKUP(28,$C$6:$H$35,5,FALSE),"")</f>
        <v/>
      </c>
      <c r="P33" s="63" t="str">
        <f>IF(D33&lt;&gt;"",$B$6-27,"")</f>
        <v/>
      </c>
    </row>
    <row r="34" spans="3:16" ht="16.5" thickBot="1">
      <c r="C34" s="48" t="str">
        <f t="shared" si="0"/>
        <v/>
      </c>
      <c r="D34" s="47" t="str">
        <f>'S1'!B35</f>
        <v/>
      </c>
      <c r="E34" s="49" t="str">
        <f>IF(D34="","",IF(Input!C40&gt;1,Input!$B$4,IF(Input!D40&gt;1,Input!$B$3,IF(Input!E40&gt;1,Input!$B$5,IF(Input!F40&gt;1,Input!$B$6,IF(Input!G40&gt;1,Input!$B$7,1))))))</f>
        <v/>
      </c>
      <c r="F34" s="50" t="str">
        <f>IF(D34&lt;&gt;"",'S1'!G35+'S2'!G35+'S3'!G35+'S4'!G35+'S5'!G35+'S6'!G35+'S7'!G35+'S8'!G35+'S9'!G35+'S10'!G35+'S11'!G35+'S12'!G35+'S13'!G35+'S14'!G35+'S15'!G35+'S16'!G35+'S17'!G35+'S18'!G35+'S19'!G35+'S20'!G35+'S21'!G35+'S22'!G35+'S23'!G35+'S24'!G35+'S25'!G35+'S26'!G35+'S27'!G35+'S28'!G35+'S29'!G35+'S30'!G35,"")</f>
        <v/>
      </c>
      <c r="G34" s="51" t="str">
        <f t="shared" si="1"/>
        <v/>
      </c>
      <c r="H34" s="54"/>
      <c r="K34" s="68" t="str">
        <f>IF(D34="","",29)</f>
        <v/>
      </c>
      <c r="L34" s="64" t="str">
        <f>IF($D$34&lt;&gt;"",VLOOKUP(29,$C$6:$H$35,2,FALSE),"")</f>
        <v/>
      </c>
      <c r="M34" s="70" t="str">
        <f>IF(D34&lt;&gt;"",VLOOKUP(29,$C$6:$H$35,3,FALSE),"")</f>
        <v/>
      </c>
      <c r="N34" s="79" t="str">
        <f>IF($D$34&lt;&gt;"",VLOOKUP(29,$C$6:$H$35,4,FALSE),"")</f>
        <v/>
      </c>
      <c r="O34" s="77" t="str">
        <f>IF($D$34&lt;&gt;"",VLOOKUP(29,$C$6:$H$35,5,FALSE),"")</f>
        <v/>
      </c>
      <c r="P34" s="63" t="str">
        <f>IF(D34&lt;&gt;"",$B$6-28,"")</f>
        <v/>
      </c>
    </row>
    <row r="35" spans="3:16" ht="16.5" thickBot="1">
      <c r="C35" s="48" t="str">
        <f t="shared" si="0"/>
        <v/>
      </c>
      <c r="D35" s="47" t="str">
        <f>'S1'!B36</f>
        <v/>
      </c>
      <c r="E35" s="49" t="str">
        <f>IF(D35="","",IF(Input!C41&gt;1,Input!$B$4,IF(Input!D41&gt;1,Input!$B$3,IF(Input!E41&gt;1,Input!$B$5,IF(Input!F41&gt;1,Input!$B$6,IF(Input!G41&gt;1,Input!$B$7,1))))))</f>
        <v/>
      </c>
      <c r="F35" s="50" t="str">
        <f>IF(D35&lt;&gt;"",'S1'!G36+'S2'!G36+'S3'!G36+'S4'!G36+'S5'!G36+'S6'!G36+'S7'!G36+'S8'!G36+'S9'!G36+'S10'!G36+'S11'!G36+'S12'!G36+'S13'!G36+'S14'!G36+'S15'!G36+'S16'!G36+'S17'!G36+'S18'!G36+'S19'!G36+'S20'!G36+'S21'!G36+'S22'!G36+'S23'!G36+'S24'!G36+'S25'!G36+'S26'!G36+'S27'!G36+'S28'!G36+'S29'!G36+'S30'!G36,"")</f>
        <v/>
      </c>
      <c r="G35" s="51" t="str">
        <f t="shared" si="1"/>
        <v/>
      </c>
      <c r="H35" s="54"/>
      <c r="K35" s="69" t="str">
        <f>IF(D35="","",30)</f>
        <v/>
      </c>
      <c r="L35" s="65" t="str">
        <f>IF($D$35&lt;&gt;"",VLOOKUP(30,$C$6:$H$35,2,FALSE),"")</f>
        <v/>
      </c>
      <c r="M35" s="71" t="str">
        <f>IF(D35&lt;&gt;"",VLOOKUP(30,$C$6:$H$35,3,FALSE),"")</f>
        <v/>
      </c>
      <c r="N35" s="80" t="str">
        <f>IF($D$35&lt;&gt;"",VLOOKUP(30,$C$6:$H$35,4,FALSE),"")</f>
        <v/>
      </c>
      <c r="O35" s="78" t="str">
        <f>IF($D$35&lt;&gt;"",VLOOKUP(30,$C$6:$H$35,5,FALSE),"")</f>
        <v/>
      </c>
      <c r="P35" s="66" t="str">
        <f>IF(D35&lt;&gt;"",$B$6-29,"")</f>
        <v/>
      </c>
    </row>
  </sheetData>
  <sortState ref="C6:H29">
    <sortCondition ref="C6:C29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D9" sqref="D9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5</v>
      </c>
    </row>
    <row r="3" spans="2:8" ht="15.75">
      <c r="B3" s="17" t="s">
        <v>4</v>
      </c>
      <c r="C3" s="18">
        <v>60</v>
      </c>
    </row>
    <row r="4" spans="2:8" ht="16.5" thickBot="1">
      <c r="B4" s="19" t="s">
        <v>20</v>
      </c>
      <c r="C4" s="20">
        <f>C3/5</f>
        <v>12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7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7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7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7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7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7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7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7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7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7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7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7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7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7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7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7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7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7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7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7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7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7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7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7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7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7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7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7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7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7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5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D9" sqref="D9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6</v>
      </c>
    </row>
    <row r="3" spans="2:8" ht="15.75">
      <c r="B3" s="17" t="s">
        <v>4</v>
      </c>
      <c r="C3" s="18">
        <v>60</v>
      </c>
    </row>
    <row r="4" spans="2:8" ht="16.5" thickBot="1">
      <c r="B4" s="19" t="s">
        <v>20</v>
      </c>
      <c r="C4" s="20">
        <f>C3/5</f>
        <v>12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7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7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7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7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7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7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7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7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7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7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7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7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7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7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7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7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7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7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7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7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7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7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7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7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7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7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7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7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7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7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4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7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>IF(Input!H12=0,"",Input!H12)</f>
        <v>Tony Johansson</v>
      </c>
      <c r="C7" s="23"/>
      <c r="D7" s="24"/>
      <c r="E7" s="76">
        <f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>IF(Input!H13=0,"",Input!H13)</f>
        <v>Stefan Kristersson</v>
      </c>
      <c r="C8" s="23"/>
      <c r="D8" s="24"/>
      <c r="E8" s="76">
        <f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>IF(Input!H14=0,"",Input!H14)</f>
        <v>Mikael Eriksson</v>
      </c>
      <c r="C9" s="23"/>
      <c r="D9" s="24"/>
      <c r="E9" s="76">
        <f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>IF(Input!H15=0,"",Input!H15)</f>
        <v>Mathias Eriksson</v>
      </c>
      <c r="C10" s="23"/>
      <c r="D10" s="24"/>
      <c r="E10" s="76">
        <f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>IF(Input!H16=0,"",Input!H16)</f>
        <v>Camille</v>
      </c>
      <c r="C11" s="23"/>
      <c r="D11" s="24"/>
      <c r="E11" s="76">
        <f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>IF(Input!H17=0,"",Input!H17)</f>
        <v/>
      </c>
      <c r="C12" s="23"/>
      <c r="D12" s="24"/>
      <c r="E12" s="76">
        <f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>IF(Input!H18=0,"",Input!H18)</f>
        <v/>
      </c>
      <c r="C13" s="23"/>
      <c r="D13" s="24"/>
      <c r="E13" s="76">
        <f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>IF(Input!H19=0,"",Input!H19)</f>
        <v/>
      </c>
      <c r="C14" s="23"/>
      <c r="D14" s="24"/>
      <c r="E14" s="76">
        <f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>IF(Input!H20=0,"",Input!H20)</f>
        <v/>
      </c>
      <c r="C15" s="23"/>
      <c r="D15" s="24"/>
      <c r="E15" s="76">
        <f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>IF(Input!H21=0,"",Input!H21)</f>
        <v/>
      </c>
      <c r="C16" s="23"/>
      <c r="D16" s="24"/>
      <c r="E16" s="76">
        <f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>IF(Input!H22=0,"",Input!H22)</f>
        <v/>
      </c>
      <c r="C17" s="23"/>
      <c r="D17" s="24"/>
      <c r="E17" s="76">
        <f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>IF(Input!H23=0,"",Input!H23)</f>
        <v/>
      </c>
      <c r="C18" s="23"/>
      <c r="D18" s="24"/>
      <c r="E18" s="76">
        <f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>IF(Input!H24=0,"",Input!H24)</f>
        <v/>
      </c>
      <c r="C19" s="23"/>
      <c r="D19" s="24"/>
      <c r="E19" s="76">
        <f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>IF(Input!H25=0,"",Input!H25)</f>
        <v/>
      </c>
      <c r="C20" s="23"/>
      <c r="D20" s="24"/>
      <c r="E20" s="76">
        <f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>IF(Input!H26=0,"",Input!H26)</f>
        <v/>
      </c>
      <c r="C21" s="23"/>
      <c r="D21" s="24"/>
      <c r="E21" s="76">
        <f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>IF(Input!H27=0,"",Input!H27)</f>
        <v/>
      </c>
      <c r="C22" s="23"/>
      <c r="D22" s="24"/>
      <c r="E22" s="76">
        <f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>IF(Input!H28=0,"",Input!H28)</f>
        <v/>
      </c>
      <c r="C23" s="23"/>
      <c r="D23" s="24"/>
      <c r="E23" s="76">
        <f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>IF(Input!H29=0,"",Input!H29)</f>
        <v/>
      </c>
      <c r="C24" s="23"/>
      <c r="D24" s="24"/>
      <c r="E24" s="76">
        <f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>IF(Input!H30=0,"",Input!H30)</f>
        <v/>
      </c>
      <c r="C25" s="23"/>
      <c r="D25" s="24"/>
      <c r="E25" s="76">
        <f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>IF(Input!H31=0,"",Input!H31)</f>
        <v/>
      </c>
      <c r="C26" s="23"/>
      <c r="D26" s="24"/>
      <c r="E26" s="76">
        <f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>IF(Input!H32=0,"",Input!H32)</f>
        <v/>
      </c>
      <c r="C27" s="23"/>
      <c r="D27" s="24"/>
      <c r="E27" s="76">
        <f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>IF(Input!H33=0,"",Input!H33)</f>
        <v/>
      </c>
      <c r="C28" s="23"/>
      <c r="D28" s="24"/>
      <c r="E28" s="76">
        <f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>IF(Input!H34=0,"",Input!H34)</f>
        <v/>
      </c>
      <c r="C29" s="43"/>
      <c r="D29" s="44"/>
      <c r="E29" s="76">
        <f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>IF(Input!H35=0,"",Input!H35)</f>
        <v/>
      </c>
      <c r="C30" s="23"/>
      <c r="D30" s="24"/>
      <c r="E30" s="76">
        <f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>IF(Input!H36=0,"",Input!H36)</f>
        <v/>
      </c>
      <c r="C31" s="23"/>
      <c r="D31" s="24"/>
      <c r="E31" s="76">
        <f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>IF(Input!H37=0,"",Input!H37)</f>
        <v/>
      </c>
      <c r="C32" s="23"/>
      <c r="D32" s="24"/>
      <c r="E32" s="76">
        <f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>IF(Input!H38=0,"",Input!H38)</f>
        <v/>
      </c>
      <c r="C33" s="23"/>
      <c r="D33" s="24"/>
      <c r="E33" s="76">
        <f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>IF(Input!H39=0,"",Input!H39)</f>
        <v/>
      </c>
      <c r="C34" s="23"/>
      <c r="D34" s="24"/>
      <c r="E34" s="76">
        <f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>IF(Input!H40=0,"",Input!H40)</f>
        <v/>
      </c>
      <c r="C35" s="23"/>
      <c r="D35" s="24"/>
      <c r="E35" s="76">
        <f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>IF(Input!H41=0,"",Input!H41)</f>
        <v/>
      </c>
      <c r="C36" s="36"/>
      <c r="D36" s="37"/>
      <c r="E36" s="76">
        <f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conditionalFormatting sqref="E38:E49 E7:E36">
    <cfRule type="cellIs" dxfId="23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Input</vt:lpstr>
      <vt:lpstr>S1</vt:lpstr>
      <vt:lpstr>S2</vt:lpstr>
      <vt:lpstr>S3</vt:lpstr>
      <vt:lpstr>S4</vt:lpstr>
      <vt:lpstr>Resultat</vt:lpstr>
      <vt:lpstr>S5</vt:lpstr>
      <vt:lpstr>S6</vt:lpstr>
      <vt:lpstr>S7</vt:lpstr>
      <vt:lpstr>S8</vt:lpstr>
      <vt:lpstr>S9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</vt:lpstr>
      <vt:lpstr>S28</vt:lpstr>
      <vt:lpstr>S29</vt:lpstr>
      <vt:lpstr>S30</vt:lpstr>
    </vt:vector>
  </TitlesOfParts>
  <Company>Uponor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Mikael.Soderstrom</dc:creator>
  <cp:lastModifiedBy>sestkri</cp:lastModifiedBy>
  <dcterms:created xsi:type="dcterms:W3CDTF">2012-05-16T11:17:17Z</dcterms:created>
  <dcterms:modified xsi:type="dcterms:W3CDTF">2013-03-31T16:48:09Z</dcterms:modified>
</cp:coreProperties>
</file>