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onic\Documents\JIK\JIKP09\Säsong 2023-2024\Kaffeförsäljning\"/>
    </mc:Choice>
  </mc:AlternateContent>
  <xr:revisionPtr revIDLastSave="0" documentId="13_ncr:1_{45B52E41-FD2C-4E0B-983F-3AA27C6CFF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09" sheetId="15" r:id="rId1"/>
  </sheets>
  <definedNames>
    <definedName name="Addo_DocID" comment="AddoOAS">"47445e0f-3f6f-4034-af79-3763173db251"</definedName>
    <definedName name="Addo_Today">45393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5" l="1"/>
  <c r="C29" i="15"/>
  <c r="D28" i="15"/>
  <c r="C28" i="15"/>
  <c r="D27" i="15"/>
  <c r="C27" i="15"/>
  <c r="D26" i="15"/>
  <c r="C26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</calcChain>
</file>

<file path=xl/sharedStrings.xml><?xml version="1.0" encoding="utf-8"?>
<sst xmlns="http://schemas.openxmlformats.org/spreadsheetml/2006/main" count="84" uniqueCount="53">
  <si>
    <t>Rickardsson</t>
  </si>
  <si>
    <t>(Monica Skjeveland)</t>
  </si>
  <si>
    <t>Förnamn</t>
  </si>
  <si>
    <t>Efternamn</t>
  </si>
  <si>
    <t>Alfheim</t>
  </si>
  <si>
    <t>JIK2024</t>
  </si>
  <si>
    <t>Grek</t>
  </si>
  <si>
    <t>Ludwig</t>
  </si>
  <si>
    <t>Hassel</t>
  </si>
  <si>
    <t>Gustav</t>
  </si>
  <si>
    <t>Edvin</t>
  </si>
  <si>
    <t>William</t>
  </si>
  <si>
    <t>Ebbe</t>
  </si>
  <si>
    <t>Oscar</t>
  </si>
  <si>
    <t>Axel</t>
  </si>
  <si>
    <t>Elliot</t>
  </si>
  <si>
    <t>Leon</t>
  </si>
  <si>
    <t>Filip</t>
  </si>
  <si>
    <t>Olle</t>
  </si>
  <si>
    <t>Erik</t>
  </si>
  <si>
    <t>Simon</t>
  </si>
  <si>
    <t>Andersson</t>
  </si>
  <si>
    <t>Berglund</t>
  </si>
  <si>
    <t>Axelsson</t>
  </si>
  <si>
    <t>Bernhardsson</t>
  </si>
  <si>
    <t>Melker</t>
  </si>
  <si>
    <t>Alexander</t>
  </si>
  <si>
    <t>Karlsson</t>
  </si>
  <si>
    <t>Casper</t>
  </si>
  <si>
    <t>Lagerqvist</t>
  </si>
  <si>
    <t xml:space="preserve">moskja@gmail.com </t>
  </si>
  <si>
    <t>Elton</t>
  </si>
  <si>
    <t>Jerdmyr</t>
  </si>
  <si>
    <t>Algot</t>
  </si>
  <si>
    <t>Bergh Svensson</t>
  </si>
  <si>
    <t>Elmer</t>
  </si>
  <si>
    <t>Isfall</t>
  </si>
  <si>
    <t>Masri</t>
  </si>
  <si>
    <t>Eric</t>
  </si>
  <si>
    <t>Lekenstam</t>
  </si>
  <si>
    <t>Love</t>
  </si>
  <si>
    <t>Strömbom</t>
  </si>
  <si>
    <t>Landerholm</t>
  </si>
  <si>
    <t>Dorji</t>
  </si>
  <si>
    <t>Ludvig</t>
  </si>
  <si>
    <t>Rosander</t>
  </si>
  <si>
    <t>Bruhn</t>
  </si>
  <si>
    <t>Holmer</t>
  </si>
  <si>
    <t>Alverfeldt</t>
  </si>
  <si>
    <t>Fransson</t>
  </si>
  <si>
    <t>Rejnevik</t>
  </si>
  <si>
    <t xml:space="preserve">Användare </t>
  </si>
  <si>
    <t>Lösen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</si>
</sst>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1"/>
      <color theme="1"/>
      <name val="Calibri"/>
    </font>
    <font>
      <b/>
      <sz val="11"/>
      <color theme="1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E29"/>
  <sheetViews>
    <sheetView tabSelected="1" workbookViewId="0">
      <selection activeCell="F13" sqref="F13"/>
    </sheetView>
  </sheetViews>
  <sheetFormatPr defaultColWidth="12.7109375" defaultRowHeight="15.75" customHeight="1" x14ac:dyDescent="0.2"/>
  <cols>
    <col min="4" max="4" width="33" customWidth="1"/>
  </cols>
  <sheetData>
    <row r="1" spans="1:5" ht="12.75" x14ac:dyDescent="0.2">
      <c r="A1" s="1" t="s">
        <v>30</v>
      </c>
      <c r="B1" s="2" t="s">
        <v>1</v>
      </c>
    </row>
    <row r="3" spans="1:5" s="5" customFormat="1" ht="15.75" customHeight="1" x14ac:dyDescent="0.25">
      <c r="A3" s="4" t="s">
        <v>2</v>
      </c>
      <c r="B3" s="4" t="s">
        <v>3</v>
      </c>
      <c r="D3" s="5" t="s">
        <v>51</v>
      </c>
      <c r="E3" s="5" t="s">
        <v>52</v>
      </c>
    </row>
    <row r="4" spans="1:5" ht="15.75" customHeight="1" x14ac:dyDescent="0.25">
      <c r="A4" s="3" t="s">
        <v>31</v>
      </c>
      <c r="B4" s="3" t="s">
        <v>32</v>
      </c>
      <c r="C4" s="1" t="str">
        <f ca="1">IFERROR(__xludf.DUMMYFUNCTION("LOWER(REGEXREPLACE(B4, ""\s"", ""_""))"),"jerdmyr")</f>
        <v>jerdmyr</v>
      </c>
      <c r="D4" s="1" t="str">
        <f ca="1">IFERROR(__xludf.DUMMYFUNCTION("SUBSTITUTE(SUBSTITUTE(SUBSTITUTE(SUBSTITUTE(CONCAT(CONCAT(LOWER(A4),"".""),CONCAT(LOWER(REGEXREPLACE(C4, ""\s"", ""_"")),""@klubbkaffe.se"")),""å"",""a""),""ä"",""a""),""ö"",""o""),""é"",""e"")"),"elton.jerdmyr@klubbkaffe.se")</f>
        <v>elton.jerdmyr@klubbkaffe.se</v>
      </c>
      <c r="E4" s="1" t="s">
        <v>5</v>
      </c>
    </row>
    <row r="5" spans="1:5" ht="15.75" customHeight="1" x14ac:dyDescent="0.25">
      <c r="A5" s="3" t="s">
        <v>17</v>
      </c>
      <c r="B5" s="3" t="s">
        <v>23</v>
      </c>
      <c r="C5" s="1" t="str">
        <f ca="1">IFERROR(__xludf.DUMMYFUNCTION("LOWER(REGEXREPLACE(B5, ""\s"", ""_""))"),"axelsson")</f>
        <v>axelsson</v>
      </c>
      <c r="D5" s="1" t="str">
        <f ca="1">IFERROR(__xludf.DUMMYFUNCTION("SUBSTITUTE(SUBSTITUTE(SUBSTITUTE(SUBSTITUTE(CONCAT(CONCAT(LOWER(A5),"".""),CONCAT(LOWER(REGEXREPLACE(C5, ""\s"", ""_"")),""@klubbkaffe.se"")),""å"",""a""),""ä"",""a""),""ö"",""o""),""é"",""e"")"),"filip.axelsson@klubbkaffe.se")</f>
        <v>filip.axelsson@klubbkaffe.se</v>
      </c>
      <c r="E5" s="1" t="s">
        <v>5</v>
      </c>
    </row>
    <row r="6" spans="1:5" ht="15.75" customHeight="1" x14ac:dyDescent="0.25">
      <c r="A6" s="3" t="s">
        <v>33</v>
      </c>
      <c r="B6" s="3" t="s">
        <v>34</v>
      </c>
      <c r="C6" s="1" t="str">
        <f ca="1">IFERROR(__xludf.DUMMYFUNCTION("LOWER(REGEXREPLACE(B6, ""\s"", ""_""))"),"bergh_svensson")</f>
        <v>bergh_svensson</v>
      </c>
      <c r="D6" s="1" t="str">
        <f ca="1">IFERROR(__xludf.DUMMYFUNCTION("SUBSTITUTE(SUBSTITUTE(SUBSTITUTE(SUBSTITUTE(CONCAT(CONCAT(LOWER(A6),"".""),CONCAT(LOWER(REGEXREPLACE(C6, ""\s"", ""_"")),""@klubbkaffe.se"")),""å"",""a""),""ä"",""a""),""ö"",""o""),""é"",""e"")"),"algot.bergh_svensson@klubbkaffe.se")</f>
        <v>algot.bergh_svensson@klubbkaffe.se</v>
      </c>
      <c r="E6" s="1" t="s">
        <v>5</v>
      </c>
    </row>
    <row r="7" spans="1:5" ht="15.75" customHeight="1" x14ac:dyDescent="0.25">
      <c r="A7" s="3" t="s">
        <v>19</v>
      </c>
      <c r="B7" s="3" t="s">
        <v>6</v>
      </c>
      <c r="C7" s="1" t="str">
        <f ca="1">IFERROR(__xludf.DUMMYFUNCTION("LOWER(REGEXREPLACE(B7, ""\s"", ""_""))"),"grek")</f>
        <v>grek</v>
      </c>
      <c r="D7" s="1" t="str">
        <f ca="1">IFERROR(__xludf.DUMMYFUNCTION("SUBSTITUTE(SUBSTITUTE(SUBSTITUTE(SUBSTITUTE(CONCAT(CONCAT(LOWER(A7),"".""),CONCAT(LOWER(REGEXREPLACE(C7, ""\s"", ""_"")),""@klubbkaffe.se"")),""å"",""a""),""ä"",""a""),""ö"",""o""),""é"",""e"")"),"erik.grek@klubbkaffe.se")</f>
        <v>erik.grek@klubbkaffe.se</v>
      </c>
      <c r="E7" s="1" t="s">
        <v>5</v>
      </c>
    </row>
    <row r="8" spans="1:5" ht="15.75" customHeight="1" x14ac:dyDescent="0.25">
      <c r="A8" s="3" t="s">
        <v>35</v>
      </c>
      <c r="B8" s="3" t="s">
        <v>36</v>
      </c>
      <c r="C8" s="1" t="str">
        <f ca="1">IFERROR(__xludf.DUMMYFUNCTION("LOWER(REGEXREPLACE(B8, ""\s"", ""_""))"),"isfall")</f>
        <v>isfall</v>
      </c>
      <c r="D8" s="1" t="str">
        <f ca="1">IFERROR(__xludf.DUMMYFUNCTION("SUBSTITUTE(SUBSTITUTE(SUBSTITUTE(SUBSTITUTE(CONCAT(CONCAT(LOWER(A8),"".""),CONCAT(LOWER(REGEXREPLACE(C8, ""\s"", ""_"")),""@klubbkaffe.se"")),""å"",""a""),""ä"",""a""),""ö"",""o""),""é"",""e"")"),"elmer.isfall@klubbkaffe.se")</f>
        <v>elmer.isfall@klubbkaffe.se</v>
      </c>
      <c r="E8" s="1" t="s">
        <v>5</v>
      </c>
    </row>
    <row r="9" spans="1:5" ht="15.75" customHeight="1" x14ac:dyDescent="0.25">
      <c r="A9" s="3" t="s">
        <v>11</v>
      </c>
      <c r="B9" s="3" t="s">
        <v>37</v>
      </c>
      <c r="C9" s="1" t="str">
        <f ca="1">IFERROR(__xludf.DUMMYFUNCTION("LOWER(REGEXREPLACE(B9, ""\s"", ""_""))"),"masri")</f>
        <v>masri</v>
      </c>
      <c r="D9" s="1" t="str">
        <f ca="1">IFERROR(__xludf.DUMMYFUNCTION("SUBSTITUTE(SUBSTITUTE(SUBSTITUTE(SUBSTITUTE(CONCAT(CONCAT(LOWER(A9),"".""),CONCAT(LOWER(REGEXREPLACE(C9, ""\s"", ""_"")),""@klubbkaffe.se"")),""å"",""a""),""ä"",""a""),""ö"",""o""),""é"",""e"")"),"william.masri@klubbkaffe.se")</f>
        <v>william.masri@klubbkaffe.se</v>
      </c>
      <c r="E9" s="1" t="s">
        <v>5</v>
      </c>
    </row>
    <row r="10" spans="1:5" ht="15.75" customHeight="1" x14ac:dyDescent="0.25">
      <c r="A10" s="3" t="s">
        <v>38</v>
      </c>
      <c r="B10" s="3" t="s">
        <v>4</v>
      </c>
      <c r="C10" s="1" t="str">
        <f ca="1">IFERROR(__xludf.DUMMYFUNCTION("LOWER(REGEXREPLACE(B10, ""\s"", ""_""))"),"alfheim")</f>
        <v>alfheim</v>
      </c>
      <c r="D10" s="1" t="str">
        <f ca="1">IFERROR(__xludf.DUMMYFUNCTION("SUBSTITUTE(SUBSTITUTE(SUBSTITUTE(SUBSTITUTE(CONCAT(CONCAT(LOWER(A10),"".""),CONCAT(LOWER(REGEXREPLACE(C10, ""\s"", ""_"")),""@klubbkaffe.se"")),""å"",""a""),""ä"",""a""),""ö"",""o""),""é"",""e"")"),"eric.alfheim@klubbkaffe.se")</f>
        <v>eric.alfheim@klubbkaffe.se</v>
      </c>
      <c r="E10" s="1" t="s">
        <v>5</v>
      </c>
    </row>
    <row r="11" spans="1:5" ht="15.75" customHeight="1" x14ac:dyDescent="0.25">
      <c r="A11" s="3" t="s">
        <v>25</v>
      </c>
      <c r="B11" s="3" t="s">
        <v>39</v>
      </c>
      <c r="C11" s="1" t="str">
        <f ca="1">IFERROR(__xludf.DUMMYFUNCTION("LOWER(REGEXREPLACE(B11, ""\s"", ""_""))"),"lekenstam")</f>
        <v>lekenstam</v>
      </c>
      <c r="D11" s="1" t="str">
        <f ca="1">IFERROR(__xludf.DUMMYFUNCTION("SUBSTITUTE(SUBSTITUTE(SUBSTITUTE(SUBSTITUTE(CONCAT(CONCAT(LOWER(A11),"".""),CONCAT(LOWER(REGEXREPLACE(C11, ""\s"", ""_"")),""@klubbkaffe.se"")),""å"",""a""),""ä"",""a""),""ö"",""o""),""é"",""e"")"),"melker.lekenstam@klubbkaffe.se")</f>
        <v>melker.lekenstam@klubbkaffe.se</v>
      </c>
      <c r="E11" s="1" t="s">
        <v>5</v>
      </c>
    </row>
    <row r="12" spans="1:5" ht="15.75" customHeight="1" x14ac:dyDescent="0.25">
      <c r="A12" s="3" t="s">
        <v>40</v>
      </c>
      <c r="B12" s="3" t="s">
        <v>41</v>
      </c>
      <c r="C12" s="1" t="str">
        <f ca="1">IFERROR(__xludf.DUMMYFUNCTION("LOWER(REGEXREPLACE(B12, ""\s"", ""_""))"),"strömbom")</f>
        <v>strömbom</v>
      </c>
      <c r="D12" s="1" t="str">
        <f ca="1">IFERROR(__xludf.DUMMYFUNCTION("SUBSTITUTE(SUBSTITUTE(SUBSTITUTE(SUBSTITUTE(CONCAT(CONCAT(LOWER(A12),"".""),CONCAT(LOWER(REGEXREPLACE(C12, ""\s"", ""_"")),""@klubbkaffe.se"")),""å"",""a""),""ä"",""a""),""ö"",""o""),""é"",""e"")"),"love.strombom@klubbkaffe.se")</f>
        <v>love.strombom@klubbkaffe.se</v>
      </c>
      <c r="E12" s="1" t="s">
        <v>5</v>
      </c>
    </row>
    <row r="13" spans="1:5" ht="15.75" customHeight="1" x14ac:dyDescent="0.25">
      <c r="A13" s="3" t="s">
        <v>15</v>
      </c>
      <c r="B13" s="3" t="s">
        <v>22</v>
      </c>
      <c r="C13" s="1" t="str">
        <f ca="1">IFERROR(__xludf.DUMMYFUNCTION("LOWER(REGEXREPLACE(B13, ""\s"", ""_""))"),"berglund")</f>
        <v>berglund</v>
      </c>
      <c r="D13" s="1" t="str">
        <f ca="1">IFERROR(__xludf.DUMMYFUNCTION("SUBSTITUTE(SUBSTITUTE(SUBSTITUTE(SUBSTITUTE(CONCAT(CONCAT(LOWER(A13),"".""),CONCAT(LOWER(REGEXREPLACE(C13, ""\s"", ""_"")),""@klubbkaffe.se"")),""å"",""a""),""ä"",""a""),""ö"",""o""),""é"",""e"")"),"elliot.berglund@klubbkaffe.se")</f>
        <v>elliot.berglund@klubbkaffe.se</v>
      </c>
      <c r="E13" s="1" t="s">
        <v>5</v>
      </c>
    </row>
    <row r="14" spans="1:5" ht="15.75" customHeight="1" x14ac:dyDescent="0.25">
      <c r="A14" s="3" t="s">
        <v>9</v>
      </c>
      <c r="B14" s="3" t="s">
        <v>6</v>
      </c>
      <c r="C14" s="1" t="str">
        <f ca="1">IFERROR(__xludf.DUMMYFUNCTION("LOWER(REGEXREPLACE(B14, ""\s"", ""_""))"),"grek")</f>
        <v>grek</v>
      </c>
      <c r="D14" s="1" t="str">
        <f ca="1">IFERROR(__xludf.DUMMYFUNCTION("SUBSTITUTE(SUBSTITUTE(SUBSTITUTE(SUBSTITUTE(CONCAT(CONCAT(LOWER(A14),"".""),CONCAT(LOWER(REGEXREPLACE(C14, ""\s"", ""_"")),""@klubbkaffe.se"")),""å"",""a""),""ä"",""a""),""ö"",""o""),""é"",""e"")"),"gustav.grek@klubbkaffe.se")</f>
        <v>gustav.grek@klubbkaffe.se</v>
      </c>
      <c r="E14" s="1" t="s">
        <v>5</v>
      </c>
    </row>
    <row r="15" spans="1:5" ht="15.75" customHeight="1" x14ac:dyDescent="0.25">
      <c r="A15" s="3" t="s">
        <v>14</v>
      </c>
      <c r="B15" s="3" t="s">
        <v>42</v>
      </c>
      <c r="C15" s="1" t="str">
        <f ca="1">IFERROR(__xludf.DUMMYFUNCTION("LOWER(REGEXREPLACE(B15, ""\s"", ""_""))"),"landerholm")</f>
        <v>landerholm</v>
      </c>
      <c r="D15" s="1" t="str">
        <f ca="1">IFERROR(__xludf.DUMMYFUNCTION("SUBSTITUTE(SUBSTITUTE(SUBSTITUTE(SUBSTITUTE(CONCAT(CONCAT(LOWER(A15),"".""),CONCAT(LOWER(REGEXREPLACE(C15, ""\s"", ""_"")),""@klubbkaffe.se"")),""å"",""a""),""ä"",""a""),""ö"",""o""),""é"",""e"")"),"axel.landerholm@klubbkaffe.se")</f>
        <v>axel.landerholm@klubbkaffe.se</v>
      </c>
      <c r="E15" s="1" t="s">
        <v>5</v>
      </c>
    </row>
    <row r="16" spans="1:5" ht="15.75" customHeight="1" x14ac:dyDescent="0.25">
      <c r="A16" s="3" t="s">
        <v>28</v>
      </c>
      <c r="B16" s="3" t="s">
        <v>43</v>
      </c>
      <c r="C16" s="1" t="str">
        <f ca="1">IFERROR(__xludf.DUMMYFUNCTION("LOWER(REGEXREPLACE(B16, ""\s"", ""_""))"),"dorji")</f>
        <v>dorji</v>
      </c>
      <c r="D16" s="1" t="str">
        <f ca="1">IFERROR(__xludf.DUMMYFUNCTION("SUBSTITUTE(SUBSTITUTE(SUBSTITUTE(SUBSTITUTE(CONCAT(CONCAT(LOWER(A16),"".""),CONCAT(LOWER(REGEXREPLACE(C16, ""\s"", ""_"")),""@klubbkaffe.se"")),""å"",""a""),""ä"",""a""),""ö"",""o""),""é"",""e"")"),"casper.dorji@klubbkaffe.se")</f>
        <v>casper.dorji@klubbkaffe.se</v>
      </c>
      <c r="E16" s="1" t="s">
        <v>5</v>
      </c>
    </row>
    <row r="17" spans="1:5" ht="15.75" customHeight="1" x14ac:dyDescent="0.25">
      <c r="A17" s="3" t="s">
        <v>20</v>
      </c>
      <c r="B17" s="3" t="s">
        <v>29</v>
      </c>
      <c r="C17" s="1" t="str">
        <f ca="1">IFERROR(__xludf.DUMMYFUNCTION("LOWER(REGEXREPLACE(B17, ""\s"", ""_""))"),"lagerqvist")</f>
        <v>lagerqvist</v>
      </c>
      <c r="D17" s="1" t="str">
        <f ca="1">IFERROR(__xludf.DUMMYFUNCTION("SUBSTITUTE(SUBSTITUTE(SUBSTITUTE(SUBSTITUTE(CONCAT(CONCAT(LOWER(A17),"".""),CONCAT(LOWER(REGEXREPLACE(C17, ""\s"", ""_"")),""@klubbkaffe.se"")),""å"",""a""),""ä"",""a""),""ö"",""o""),""é"",""e"")"),"simon.lagerqvist@klubbkaffe.se")</f>
        <v>simon.lagerqvist@klubbkaffe.se</v>
      </c>
      <c r="E17" s="1" t="s">
        <v>5</v>
      </c>
    </row>
    <row r="18" spans="1:5" ht="15.75" customHeight="1" x14ac:dyDescent="0.25">
      <c r="A18" s="3" t="s">
        <v>12</v>
      </c>
      <c r="B18" s="3" t="s">
        <v>8</v>
      </c>
      <c r="C18" s="1" t="str">
        <f ca="1">IFERROR(__xludf.DUMMYFUNCTION("LOWER(REGEXREPLACE(B18, ""\s"", ""_""))"),"hassel")</f>
        <v>hassel</v>
      </c>
      <c r="D18" s="1" t="str">
        <f ca="1">IFERROR(__xludf.DUMMYFUNCTION("SUBSTITUTE(SUBSTITUTE(SUBSTITUTE(SUBSTITUTE(CONCAT(CONCAT(LOWER(A18),"".""),CONCAT(LOWER(REGEXREPLACE(C18, ""\s"", ""_"")),""@klubbkaffe.se"")),""å"",""a""),""ä"",""a""),""ö"",""o""),""é"",""e"")"),"ebbe.hassel@klubbkaffe.se")</f>
        <v>ebbe.hassel@klubbkaffe.se</v>
      </c>
      <c r="E18" s="1" t="s">
        <v>5</v>
      </c>
    </row>
    <row r="19" spans="1:5" ht="15.75" customHeight="1" x14ac:dyDescent="0.25">
      <c r="A19" s="3" t="s">
        <v>13</v>
      </c>
      <c r="B19" s="3" t="s">
        <v>21</v>
      </c>
      <c r="C19" s="1" t="str">
        <f ca="1">IFERROR(__xludf.DUMMYFUNCTION("LOWER(REGEXREPLACE(B19, ""\s"", ""_""))"),"andersson")</f>
        <v>andersson</v>
      </c>
      <c r="D19" s="1" t="str">
        <f ca="1">IFERROR(__xludf.DUMMYFUNCTION("SUBSTITUTE(SUBSTITUTE(SUBSTITUTE(SUBSTITUTE(CONCAT(CONCAT(LOWER(A19),"".""),CONCAT(LOWER(REGEXREPLACE(C19, ""\s"", ""_"")),""@klubbkaffe.se"")),""å"",""a""),""ä"",""a""),""ö"",""o""),""é"",""e"")"),"oscar.andersson@klubbkaffe.se")</f>
        <v>oscar.andersson@klubbkaffe.se</v>
      </c>
      <c r="E19" s="1" t="s">
        <v>5</v>
      </c>
    </row>
    <row r="20" spans="1:5" ht="15.75" customHeight="1" x14ac:dyDescent="0.25">
      <c r="A20" s="3" t="s">
        <v>44</v>
      </c>
      <c r="B20" s="3" t="s">
        <v>45</v>
      </c>
      <c r="C20" s="1" t="str">
        <f ca="1">IFERROR(__xludf.DUMMYFUNCTION("LOWER(REGEXREPLACE(B20, ""\s"", ""_""))"),"rosander")</f>
        <v>rosander</v>
      </c>
      <c r="D20" s="1" t="str">
        <f ca="1">IFERROR(__xludf.DUMMYFUNCTION("SUBSTITUTE(SUBSTITUTE(SUBSTITUTE(SUBSTITUTE(CONCAT(CONCAT(LOWER(A20),"".""),CONCAT(LOWER(REGEXREPLACE(C20, ""\s"", ""_"")),""@klubbkaffe.se"")),""å"",""a""),""ä"",""a""),""ö"",""o""),""é"",""e"")"),"ludvig.rosander@klubbkaffe.se")</f>
        <v>ludvig.rosander@klubbkaffe.se</v>
      </c>
      <c r="E20" s="1" t="s">
        <v>5</v>
      </c>
    </row>
    <row r="21" spans="1:5" ht="15.75" customHeight="1" x14ac:dyDescent="0.25">
      <c r="A21" s="3" t="s">
        <v>10</v>
      </c>
      <c r="B21" s="3" t="s">
        <v>46</v>
      </c>
      <c r="C21" s="1" t="str">
        <f ca="1">IFERROR(__xludf.DUMMYFUNCTION("LOWER(REGEXREPLACE(B21, ""\s"", ""_""))"),"bruhn")</f>
        <v>bruhn</v>
      </c>
      <c r="D21" s="1" t="str">
        <f ca="1">IFERROR(__xludf.DUMMYFUNCTION("SUBSTITUTE(SUBSTITUTE(SUBSTITUTE(SUBSTITUTE(CONCAT(CONCAT(LOWER(A21),"".""),CONCAT(LOWER(REGEXREPLACE(C21, ""\s"", ""_"")),""@klubbkaffe.se"")),""å"",""a""),""ä"",""a""),""ö"",""o""),""é"",""e"")"),"edvin.bruhn@klubbkaffe.se")</f>
        <v>edvin.bruhn@klubbkaffe.se</v>
      </c>
      <c r="E21" s="1" t="s">
        <v>5</v>
      </c>
    </row>
    <row r="22" spans="1:5" ht="15.75" customHeight="1" x14ac:dyDescent="0.25">
      <c r="A22" s="3" t="s">
        <v>11</v>
      </c>
      <c r="B22" s="3" t="s">
        <v>47</v>
      </c>
      <c r="C22" s="1" t="str">
        <f ca="1">IFERROR(__xludf.DUMMYFUNCTION("LOWER(REGEXREPLACE(B22, ""\s"", ""_""))"),"holmer")</f>
        <v>holmer</v>
      </c>
      <c r="D22" s="1" t="str">
        <f ca="1">IFERROR(__xludf.DUMMYFUNCTION("SUBSTITUTE(SUBSTITUTE(SUBSTITUTE(SUBSTITUTE(CONCAT(CONCAT(LOWER(A22),"".""),CONCAT(LOWER(REGEXREPLACE(C22, ""\s"", ""_"")),""@klubbkaffe.se"")),""å"",""a""),""ä"",""a""),""ö"",""o""),""é"",""e"")"),"william.holmer@klubbkaffe.se")</f>
        <v>william.holmer@klubbkaffe.se</v>
      </c>
      <c r="E22" s="1" t="s">
        <v>5</v>
      </c>
    </row>
    <row r="23" spans="1:5" ht="15.75" customHeight="1" x14ac:dyDescent="0.25">
      <c r="A23" s="3" t="s">
        <v>16</v>
      </c>
      <c r="B23" s="3" t="s">
        <v>0</v>
      </c>
      <c r="C23" s="1" t="str">
        <f ca="1">IFERROR(__xludf.DUMMYFUNCTION("LOWER(REGEXREPLACE(B23, ""\s"", ""_""))"),"rickardsson")</f>
        <v>rickardsson</v>
      </c>
      <c r="D23" s="1" t="str">
        <f ca="1">IFERROR(__xludf.DUMMYFUNCTION("SUBSTITUTE(SUBSTITUTE(SUBSTITUTE(SUBSTITUTE(CONCAT(CONCAT(LOWER(A23),"".""),CONCAT(LOWER(REGEXREPLACE(C23, ""\s"", ""_"")),""@klubbkaffe.se"")),""å"",""a""),""ä"",""a""),""ö"",""o""),""é"",""e"")"),"leon.rickardsson@klubbkaffe.se")</f>
        <v>leon.rickardsson@klubbkaffe.se</v>
      </c>
      <c r="E23" s="1" t="s">
        <v>5</v>
      </c>
    </row>
    <row r="24" spans="1:5" ht="15.75" customHeight="1" x14ac:dyDescent="0.25">
      <c r="A24" s="3" t="s">
        <v>7</v>
      </c>
      <c r="B24" s="3" t="s">
        <v>27</v>
      </c>
      <c r="C24" s="1" t="str">
        <f ca="1">IFERROR(__xludf.DUMMYFUNCTION("LOWER(REGEXREPLACE(B24, ""\s"", ""_""))"),"karlsson")</f>
        <v>karlsson</v>
      </c>
      <c r="D24" s="1" t="str">
        <f ca="1">IFERROR(__xludf.DUMMYFUNCTION("SUBSTITUTE(SUBSTITUTE(SUBSTITUTE(SUBSTITUTE(CONCAT(CONCAT(LOWER(A24),"".""),CONCAT(LOWER(REGEXREPLACE(C24, ""\s"", ""_"")),""@klubbkaffe.se"")),""å"",""a""),""ä"",""a""),""ö"",""o""),""é"",""e"")"),"ludwig.karlsson@klubbkaffe.se")</f>
        <v>ludwig.karlsson@klubbkaffe.se</v>
      </c>
      <c r="E24" s="1" t="s">
        <v>5</v>
      </c>
    </row>
    <row r="25" spans="1:5" ht="15" x14ac:dyDescent="0.25">
      <c r="A25" s="3" t="s">
        <v>13</v>
      </c>
      <c r="B25" s="3" t="s">
        <v>48</v>
      </c>
      <c r="C25" s="1" t="str">
        <f ca="1">IFERROR(__xludf.DUMMYFUNCTION("LOWER(REGEXREPLACE(B25, ""\s"", ""_""))"),"alverfeldt")</f>
        <v>alverfeldt</v>
      </c>
      <c r="D25" s="1" t="str">
        <f ca="1">IFERROR(__xludf.DUMMYFUNCTION("SUBSTITUTE(SUBSTITUTE(SUBSTITUTE(SUBSTITUTE(CONCAT(CONCAT(LOWER(A25),"".""),CONCAT(LOWER(REGEXREPLACE(C25, ""\s"", ""_"")),""@klubbkaffe.se"")),""å"",""a""),""ä"",""a""),""ö"",""o""),""é"",""e"")"),"oscar.alverfeldt@klubbkaffe.se")</f>
        <v>oscar.alverfeldt@klubbkaffe.se</v>
      </c>
      <c r="E25" s="1" t="s">
        <v>5</v>
      </c>
    </row>
    <row r="26" spans="1:5" ht="15" x14ac:dyDescent="0.25">
      <c r="A26" s="3" t="s">
        <v>26</v>
      </c>
      <c r="B26" s="3" t="s">
        <v>49</v>
      </c>
      <c r="C26" s="1" t="str">
        <f ca="1">IFERROR(__xludf.DUMMYFUNCTION("LOWER(REGEXREPLACE(B26, ""\s"", ""_""))"),"fransson")</f>
        <v>fransson</v>
      </c>
      <c r="D26" s="1" t="str">
        <f ca="1">IFERROR(__xludf.DUMMYFUNCTION("SUBSTITUTE(SUBSTITUTE(SUBSTITUTE(SUBSTITUTE(CONCAT(CONCAT(LOWER(A26),"".""),CONCAT(LOWER(REGEXREPLACE(C26, ""\s"", ""_"")),""@klubbkaffe.se"")),""å"",""a""),""ä"",""a""),""ö"",""o""),""é"",""e"")"),"alexander.fransson@klubbkaffe.se")</f>
        <v>alexander.fransson@klubbkaffe.se</v>
      </c>
      <c r="E26" s="1" t="s">
        <v>5</v>
      </c>
    </row>
    <row r="27" spans="1:5" ht="15" x14ac:dyDescent="0.25">
      <c r="A27" s="3" t="s">
        <v>18</v>
      </c>
      <c r="B27" s="3" t="s">
        <v>50</v>
      </c>
      <c r="C27" s="1" t="str">
        <f ca="1">IFERROR(__xludf.DUMMYFUNCTION("LOWER(REGEXREPLACE(B27, ""\s"", ""_""))"),"rejnevik")</f>
        <v>rejnevik</v>
      </c>
      <c r="D27" s="1" t="str">
        <f ca="1">IFERROR(__xludf.DUMMYFUNCTION("SUBSTITUTE(SUBSTITUTE(SUBSTITUTE(SUBSTITUTE(CONCAT(CONCAT(LOWER(A27),"".""),CONCAT(LOWER(REGEXREPLACE(C27, ""\s"", ""_"")),""@klubbkaffe.se"")),""å"",""a""),""ä"",""a""),""ö"",""o""),""é"",""e"")"),"olle.rejnevik@klubbkaffe.se")</f>
        <v>olle.rejnevik@klubbkaffe.se</v>
      </c>
      <c r="E27" s="1" t="s">
        <v>5</v>
      </c>
    </row>
    <row r="28" spans="1:5" ht="15" x14ac:dyDescent="0.25">
      <c r="A28" s="3" t="s">
        <v>14</v>
      </c>
      <c r="B28" s="3" t="s">
        <v>27</v>
      </c>
      <c r="C28" s="1" t="str">
        <f ca="1">IFERROR(__xludf.DUMMYFUNCTION("LOWER(REGEXREPLACE(B28, ""\s"", ""_""))"),"karlsson")</f>
        <v>karlsson</v>
      </c>
      <c r="D28" s="1" t="str">
        <f ca="1">IFERROR(__xludf.DUMMYFUNCTION("SUBSTITUTE(SUBSTITUTE(SUBSTITUTE(SUBSTITUTE(CONCAT(CONCAT(LOWER(A28),"".""),CONCAT(LOWER(REGEXREPLACE(C28, ""\s"", ""_"")),""@klubbkaffe.se"")),""å"",""a""),""ä"",""a""),""ö"",""o""),""é"",""e"")"),"axel.karlsson@klubbkaffe.se")</f>
        <v>axel.karlsson@klubbkaffe.se</v>
      </c>
      <c r="E28" s="1" t="s">
        <v>5</v>
      </c>
    </row>
    <row r="29" spans="1:5" ht="15" x14ac:dyDescent="0.25">
      <c r="A29" s="3" t="s">
        <v>25</v>
      </c>
      <c r="B29" s="3" t="s">
        <v>24</v>
      </c>
      <c r="C29" s="1" t="str">
        <f ca="1">IFERROR(__xludf.DUMMYFUNCTION("LOWER(REGEXREPLACE(B29, ""\s"", ""_""))"),"bernhardsson")</f>
        <v>bernhardsson</v>
      </c>
      <c r="D29" s="1" t="str">
        <f ca="1">IFERROR(__xludf.DUMMYFUNCTION("SUBSTITUTE(SUBSTITUTE(SUBSTITUTE(SUBSTITUTE(CONCAT(CONCAT(LOWER(A29),"".""),CONCAT(LOWER(REGEXREPLACE(C29, ""\s"", ""_"")),""@klubbkaffe.se"")),""å"",""a""),""ä"",""a""),""ö"",""o""),""é"",""e"")"),"melker.bernhardsson@klubbkaffe.se")</f>
        <v>melker.bernhardsson@klubbkaffe.se</v>
      </c>
      <c r="E29" s="1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ttachments/>
</file>

<file path=customXml/itemProps1.xml><?xml version="1.0" encoding="utf-8"?>
<ds:datastoreItem xmlns:ds="http://schemas.openxmlformats.org/officeDocument/2006/customXml" ds:itemID="{13E12889-DC38-4CA6-ADC7-66308BA934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Axelsson</dc:creator>
  <cp:lastModifiedBy>Monica Alverfeldt</cp:lastModifiedBy>
  <dcterms:created xsi:type="dcterms:W3CDTF">2024-04-10T09:59:55Z</dcterms:created>
  <dcterms:modified xsi:type="dcterms:W3CDTF">2024-04-15T19:10:46Z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ToolsAttachments">
    <vt:lpwstr>{13E12889-DC38-4CA6-ADC7-66308BA934D9}</vt:lpwstr>
  </property>
</Properties>
</file>