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rie_zxhpzfm\Dropbox\Årsmöten och stadgar\"/>
    </mc:Choice>
  </mc:AlternateContent>
  <xr:revisionPtr revIDLastSave="0" documentId="8_{B255C3B2-EB94-4BA1-A55E-6BE97921A7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tfall 2023, Budget 2024" sheetId="1" r:id="rId1"/>
    <sheet name="Blad1" sheetId="2" r:id="rId2"/>
  </sheets>
  <definedNames>
    <definedName name="_xlnm.Print_Area" localSheetId="0">'Utfall 2023, Budget 2024'!$A$1:$G$52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46" i="1"/>
  <c r="B45" i="1"/>
  <c r="B40" i="1"/>
  <c r="B39" i="1"/>
  <c r="B38" i="1"/>
  <c r="D4" i="1"/>
  <c r="B4" i="1"/>
  <c r="C6" i="1"/>
  <c r="C11" i="1" s="1"/>
  <c r="B37" i="1" l="1"/>
  <c r="C31" i="1"/>
  <c r="C32" i="1" s="1"/>
  <c r="C49" i="2"/>
  <c r="C46" i="2"/>
  <c r="B46" i="2"/>
  <c r="C45" i="2"/>
  <c r="C48" i="2" s="1"/>
  <c r="C50" i="2" s="1"/>
  <c r="B45" i="2"/>
  <c r="B48" i="2" s="1"/>
  <c r="B50" i="2" s="1"/>
  <c r="C41" i="2"/>
  <c r="C42" i="2" s="1"/>
  <c r="C52" i="2" s="1"/>
  <c r="B41" i="2"/>
  <c r="C40" i="2"/>
  <c r="B40" i="2"/>
  <c r="B38" i="2"/>
  <c r="C37" i="2"/>
  <c r="B37" i="2"/>
  <c r="B42" i="2" s="1"/>
  <c r="C35" i="2"/>
  <c r="D32" i="2"/>
  <c r="D31" i="2"/>
  <c r="C31" i="2"/>
  <c r="B31" i="2"/>
  <c r="D11" i="2"/>
  <c r="B11" i="2"/>
  <c r="B32" i="2" s="1"/>
  <c r="C4" i="2"/>
  <c r="C11" i="2" s="1"/>
  <c r="C32" i="2" s="1"/>
  <c r="B41" i="1" l="1"/>
  <c r="B31" i="1"/>
  <c r="B11" i="1"/>
  <c r="B52" i="2"/>
  <c r="B32" i="1" l="1"/>
  <c r="B48" i="1"/>
  <c r="D11" i="1"/>
  <c r="D31" i="1"/>
  <c r="B50" i="1" l="1"/>
  <c r="B42" i="1"/>
  <c r="D32" i="1"/>
  <c r="B52" i="1" l="1"/>
</calcChain>
</file>

<file path=xl/sharedStrings.xml><?xml version="1.0" encoding="utf-8"?>
<sst xmlns="http://schemas.openxmlformats.org/spreadsheetml/2006/main" count="93" uniqueCount="50">
  <si>
    <t>RESULTATRÄKNING</t>
  </si>
  <si>
    <t>Utfall 2021</t>
  </si>
  <si>
    <t>Budget 2021</t>
  </si>
  <si>
    <t>Budget 2022</t>
  </si>
  <si>
    <t>Entréavgifter, Kiosk, lotter m.m.</t>
  </si>
  <si>
    <t>Hagadagen, fotbollsskola, idrottslyftet, lotter</t>
  </si>
  <si>
    <t>Sponsorintäkter</t>
  </si>
  <si>
    <t>Kommunala och statliga bidrag</t>
  </si>
  <si>
    <t>Anställningsstöd</t>
  </si>
  <si>
    <t>Medlems- och träningsavgifter</t>
  </si>
  <si>
    <t>SUMMA INTÄKTER</t>
  </si>
  <si>
    <t>Planhyror</t>
  </si>
  <si>
    <t>Domarkostnader, anmälningsavg m.m.</t>
  </si>
  <si>
    <t>Lagförsäkring</t>
  </si>
  <si>
    <t>Hagadagen, fotbollsskola, idrottslyftet</t>
  </si>
  <si>
    <t>Lotter, kiosk, övriga kostnader</t>
  </si>
  <si>
    <t>Intersport/Stadium</t>
  </si>
  <si>
    <t>Lokalkostnader, arrende m.m.</t>
  </si>
  <si>
    <t>Förbrukningsinventarier, Haga IP planer</t>
  </si>
  <si>
    <t>Bussresor, bilhyror m.m.</t>
  </si>
  <si>
    <t>Kontor, annonsering, kurser, försäkring m.m.</t>
  </si>
  <si>
    <t>Lönekostnader</t>
  </si>
  <si>
    <t>Reseersättningar</t>
  </si>
  <si>
    <t>Finasiella kostnader</t>
  </si>
  <si>
    <t>Avskrivningar</t>
  </si>
  <si>
    <t>SUMMA KOSTNADER</t>
  </si>
  <si>
    <t>RESULTAT</t>
  </si>
  <si>
    <t>BALANSRÄKNING</t>
  </si>
  <si>
    <t>Utfall 2020</t>
  </si>
  <si>
    <t>Kassa + Bank</t>
  </si>
  <si>
    <t>Kundfordringar</t>
  </si>
  <si>
    <t>SUMMA OMS.TILLGÅNGAR</t>
  </si>
  <si>
    <t>Inventarier och verktyg</t>
  </si>
  <si>
    <t>Byggnader</t>
  </si>
  <si>
    <t>Markanläggningar</t>
  </si>
  <si>
    <t>SUMMA ANL.TILLGÅNGAR</t>
  </si>
  <si>
    <t>SUMMA TILLGÅNGAR</t>
  </si>
  <si>
    <t>Leverantörskulder</t>
  </si>
  <si>
    <t>Skatteskulder</t>
  </si>
  <si>
    <t>Upplupna kostnader + Förutbetalda intäkter</t>
  </si>
  <si>
    <t>Intern skuld (lagkonto)</t>
  </si>
  <si>
    <t>SUMMA KORTFR. SKULDER</t>
  </si>
  <si>
    <t>SUMMA EGET KAPITAL</t>
  </si>
  <si>
    <t>SUMMA SKULDER, EGET KAPITAL</t>
  </si>
  <si>
    <t>ÅRETS RESULTAT</t>
  </si>
  <si>
    <t>Budget 2023</t>
  </si>
  <si>
    <t>Not</t>
  </si>
  <si>
    <t>Budget 2024</t>
  </si>
  <si>
    <t>Utfall 2023</t>
  </si>
  <si>
    <t>Fjärrvärme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</si>
</sst>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0" fontId="0" fillId="3" borderId="0" xfId="0" applyFill="1"/>
    <xf numFmtId="3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49" fontId="0" fillId="3" borderId="0" xfId="0" applyNumberFormat="1" applyFill="1"/>
    <xf numFmtId="0" fontId="3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4" borderId="5" xfId="0" applyFont="1" applyFill="1" applyBorder="1" applyAlignment="1">
      <alignment vertical="center"/>
    </xf>
    <xf numFmtId="3" fontId="4" fillId="4" borderId="3" xfId="0" applyNumberFormat="1" applyFont="1" applyFill="1" applyBorder="1"/>
    <xf numFmtId="0" fontId="4" fillId="5" borderId="5" xfId="0" applyFont="1" applyFill="1" applyBorder="1" applyAlignment="1">
      <alignment vertical="center"/>
    </xf>
    <xf numFmtId="3" fontId="4" fillId="5" borderId="3" xfId="0" applyNumberFormat="1" applyFont="1" applyFill="1" applyBorder="1"/>
    <xf numFmtId="0" fontId="4" fillId="6" borderId="5" xfId="0" applyFont="1" applyFill="1" applyBorder="1" applyAlignment="1">
      <alignment vertical="center"/>
    </xf>
    <xf numFmtId="3" fontId="4" fillId="6" borderId="3" xfId="0" applyNumberFormat="1" applyFont="1" applyFill="1" applyBorder="1"/>
    <xf numFmtId="3" fontId="1" fillId="7" borderId="2" xfId="0" applyNumberFormat="1" applyFont="1" applyFill="1" applyBorder="1" applyAlignment="1">
      <alignment horizontal="right"/>
    </xf>
    <xf numFmtId="3" fontId="0" fillId="7" borderId="2" xfId="0" applyNumberFormat="1" applyFill="1" applyBorder="1"/>
    <xf numFmtId="3" fontId="2" fillId="7" borderId="2" xfId="0" applyNumberFormat="1" applyFont="1" applyFill="1" applyBorder="1"/>
    <xf numFmtId="49" fontId="0" fillId="3" borderId="6" xfId="0" applyNumberFormat="1" applyFill="1" applyBorder="1"/>
    <xf numFmtId="3" fontId="0" fillId="7" borderId="7" xfId="0" applyNumberFormat="1" applyFill="1" applyBorder="1"/>
    <xf numFmtId="0" fontId="3" fillId="4" borderId="5" xfId="0" applyFont="1" applyFill="1" applyBorder="1" applyAlignment="1">
      <alignment vertical="center"/>
    </xf>
    <xf numFmtId="3" fontId="3" fillId="4" borderId="3" xfId="0" applyNumberFormat="1" applyFont="1" applyFill="1" applyBorder="1"/>
    <xf numFmtId="49" fontId="2" fillId="3" borderId="4" xfId="0" applyNumberFormat="1" applyFont="1" applyFill="1" applyBorder="1"/>
    <xf numFmtId="0" fontId="2" fillId="3" borderId="0" xfId="0" applyFont="1" applyFill="1"/>
    <xf numFmtId="3" fontId="5" fillId="2" borderId="3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/>
    </xf>
    <xf numFmtId="3" fontId="0" fillId="3" borderId="0" xfId="0" applyNumberFormat="1" applyFill="1"/>
    <xf numFmtId="0" fontId="2" fillId="3" borderId="4" xfId="0" applyFont="1" applyFill="1" applyBorder="1"/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G54"/>
  <sheetViews>
    <sheetView showGridLines="0" tabSelected="1" view="pageBreakPreview" topLeftCell="A17" zoomScale="140" zoomScaleNormal="140" zoomScaleSheetLayoutView="140" workbookViewId="0">
      <selection activeCell="D35" sqref="D35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3" t="s">
        <v>48</v>
      </c>
      <c r="C2" s="23" t="s">
        <v>45</v>
      </c>
      <c r="D2" s="23" t="s">
        <v>47</v>
      </c>
      <c r="E2" s="2" t="s">
        <v>46</v>
      </c>
    </row>
    <row r="3" spans="1:7" ht="5.0999999999999996" customHeight="1" x14ac:dyDescent="0.4">
      <c r="A3" s="3"/>
      <c r="B3" s="14"/>
      <c r="C3" s="14"/>
      <c r="D3" s="14"/>
    </row>
    <row r="4" spans="1:7" x14ac:dyDescent="0.25">
      <c r="A4" s="4" t="s">
        <v>4</v>
      </c>
      <c r="B4" s="15">
        <f>2461249-B5-B6-B8-B9-B10</f>
        <v>487650</v>
      </c>
      <c r="C4" s="15">
        <v>405000</v>
      </c>
      <c r="D4" s="15">
        <f>2499980-D5-D6-D8-D9-D10</f>
        <v>378000</v>
      </c>
      <c r="E4" s="22"/>
    </row>
    <row r="5" spans="1:7" x14ac:dyDescent="0.25">
      <c r="A5" s="21" t="s">
        <v>14</v>
      </c>
      <c r="B5" s="15">
        <v>462979</v>
      </c>
      <c r="C5" s="15">
        <v>365000</v>
      </c>
      <c r="D5" s="15">
        <v>455000</v>
      </c>
      <c r="E5" s="22"/>
    </row>
    <row r="6" spans="1:7" x14ac:dyDescent="0.25">
      <c r="A6" s="4" t="s">
        <v>6</v>
      </c>
      <c r="B6" s="15">
        <v>306953</v>
      </c>
      <c r="C6" s="15">
        <f>268000+15000</f>
        <v>283000</v>
      </c>
      <c r="D6" s="15">
        <v>385000</v>
      </c>
      <c r="E6" s="22"/>
    </row>
    <row r="7" spans="1:7" ht="5.0999999999999996" customHeight="1" x14ac:dyDescent="0.25">
      <c r="A7" s="6"/>
      <c r="B7" s="15"/>
      <c r="C7" s="15"/>
      <c r="D7" s="15"/>
    </row>
    <row r="8" spans="1:7" x14ac:dyDescent="0.25">
      <c r="A8" s="4" t="s">
        <v>7</v>
      </c>
      <c r="B8" s="15">
        <v>602412</v>
      </c>
      <c r="C8" s="15">
        <v>568480</v>
      </c>
      <c r="D8" s="15">
        <v>678480</v>
      </c>
      <c r="E8" s="22"/>
    </row>
    <row r="9" spans="1:7" x14ac:dyDescent="0.25">
      <c r="A9" s="4" t="s">
        <v>8</v>
      </c>
      <c r="B9" s="15">
        <v>320198</v>
      </c>
      <c r="C9" s="15">
        <v>270000</v>
      </c>
      <c r="D9" s="15">
        <v>325000</v>
      </c>
      <c r="E9" s="22"/>
    </row>
    <row r="10" spans="1:7" x14ac:dyDescent="0.25">
      <c r="A10" s="4" t="s">
        <v>9</v>
      </c>
      <c r="B10" s="15">
        <v>281057</v>
      </c>
      <c r="C10" s="15">
        <v>279700</v>
      </c>
      <c r="D10" s="15">
        <v>278500</v>
      </c>
      <c r="E10" s="22"/>
    </row>
    <row r="11" spans="1:7" ht="17.399999999999999" x14ac:dyDescent="0.3">
      <c r="A11" s="8" t="s">
        <v>10</v>
      </c>
      <c r="B11" s="9">
        <f>SUM(B4:B10)</f>
        <v>2461249</v>
      </c>
      <c r="C11" s="9">
        <f>SUM(C4:C10)</f>
        <v>2171180</v>
      </c>
      <c r="D11" s="9">
        <f>SUM(D4:D10)</f>
        <v>2499980</v>
      </c>
      <c r="G11" s="25"/>
    </row>
    <row r="12" spans="1:7" ht="5.0999999999999996" customHeight="1" x14ac:dyDescent="0.25">
      <c r="A12" s="4"/>
      <c r="B12" s="15"/>
      <c r="C12" s="15"/>
      <c r="D12" s="15"/>
    </row>
    <row r="13" spans="1:7" x14ac:dyDescent="0.25">
      <c r="A13" s="4" t="s">
        <v>11</v>
      </c>
      <c r="B13" s="15">
        <v>-109323</v>
      </c>
      <c r="C13" s="15">
        <v>-107000</v>
      </c>
      <c r="D13" s="15">
        <v>-104000</v>
      </c>
      <c r="E13" s="22"/>
    </row>
    <row r="14" spans="1:7" x14ac:dyDescent="0.25">
      <c r="A14" s="4" t="s">
        <v>12</v>
      </c>
      <c r="B14" s="15">
        <v>-262863</v>
      </c>
      <c r="C14" s="15">
        <v>-187500</v>
      </c>
      <c r="D14" s="15">
        <v>-262000</v>
      </c>
      <c r="E14" s="22"/>
    </row>
    <row r="15" spans="1:7" hidden="1" x14ac:dyDescent="0.25">
      <c r="A15" s="4" t="s">
        <v>13</v>
      </c>
      <c r="B15" s="15">
        <v>0</v>
      </c>
      <c r="C15" s="15">
        <v>0</v>
      </c>
      <c r="D15" s="15">
        <v>0</v>
      </c>
    </row>
    <row r="16" spans="1:7" x14ac:dyDescent="0.25">
      <c r="A16" s="4" t="s">
        <v>14</v>
      </c>
      <c r="B16" s="15">
        <v>-225150</v>
      </c>
      <c r="C16" s="15">
        <v>-131000</v>
      </c>
      <c r="D16" s="15">
        <v>-236000</v>
      </c>
    </row>
    <row r="17" spans="1:7" x14ac:dyDescent="0.25">
      <c r="A17" s="21" t="s">
        <v>15</v>
      </c>
      <c r="B17" s="15">
        <v>-322801</v>
      </c>
      <c r="C17" s="15">
        <v>-248000</v>
      </c>
      <c r="D17" s="15">
        <v>-294000</v>
      </c>
      <c r="E17" s="22"/>
    </row>
    <row r="18" spans="1:7" x14ac:dyDescent="0.25">
      <c r="A18" s="21" t="s">
        <v>16</v>
      </c>
      <c r="B18" s="15">
        <v>-197415</v>
      </c>
      <c r="C18" s="15">
        <v>-165000</v>
      </c>
      <c r="D18" s="15">
        <v>-172000</v>
      </c>
      <c r="E18" s="22"/>
      <c r="G18" s="25"/>
    </row>
    <row r="19" spans="1:7" ht="5.0999999999999996" customHeight="1" x14ac:dyDescent="0.25">
      <c r="A19" s="4"/>
      <c r="B19" s="15"/>
      <c r="C19" s="15"/>
      <c r="D19" s="15"/>
      <c r="F19" s="25"/>
    </row>
    <row r="20" spans="1:7" x14ac:dyDescent="0.25">
      <c r="A20" s="7" t="s">
        <v>17</v>
      </c>
      <c r="B20" s="15">
        <v>-212881</v>
      </c>
      <c r="C20" s="15">
        <v>-268000</v>
      </c>
      <c r="D20" s="15">
        <v>-405000</v>
      </c>
      <c r="E20" s="22" t="s">
        <v>49</v>
      </c>
      <c r="F20" s="25"/>
    </row>
    <row r="21" spans="1:7" x14ac:dyDescent="0.25">
      <c r="A21" s="7" t="s">
        <v>18</v>
      </c>
      <c r="B21" s="15">
        <v>-213787</v>
      </c>
      <c r="C21" s="15">
        <v>-117000</v>
      </c>
      <c r="D21" s="15">
        <v>-107000</v>
      </c>
      <c r="E21" s="22"/>
    </row>
    <row r="22" spans="1:7" x14ac:dyDescent="0.25">
      <c r="A22" s="4" t="s">
        <v>19</v>
      </c>
      <c r="B22" s="15">
        <v>0</v>
      </c>
      <c r="C22" s="15">
        <v>-60000</v>
      </c>
      <c r="D22" s="15">
        <v>-39000</v>
      </c>
    </row>
    <row r="23" spans="1:7" x14ac:dyDescent="0.25">
      <c r="A23" s="4" t="s">
        <v>20</v>
      </c>
      <c r="B23" s="15">
        <v>-77466</v>
      </c>
      <c r="C23" s="15">
        <v>-99000</v>
      </c>
      <c r="D23" s="15">
        <v>-76000</v>
      </c>
      <c r="E23" s="22"/>
    </row>
    <row r="24" spans="1:7" ht="4.5" customHeight="1" x14ac:dyDescent="0.25">
      <c r="A24" s="4"/>
      <c r="B24" s="15"/>
      <c r="C24" s="15"/>
      <c r="D24" s="15"/>
    </row>
    <row r="25" spans="1:7" x14ac:dyDescent="0.25">
      <c r="A25" s="7" t="s">
        <v>21</v>
      </c>
      <c r="B25" s="15">
        <v>-613223</v>
      </c>
      <c r="C25" s="15">
        <v>-591054</v>
      </c>
      <c r="D25" s="15">
        <v>-632540</v>
      </c>
      <c r="E25" s="25"/>
      <c r="F25" s="25"/>
    </row>
    <row r="26" spans="1:7" x14ac:dyDescent="0.25">
      <c r="A26" s="7" t="s">
        <v>22</v>
      </c>
      <c r="B26" s="15">
        <v>-73767</v>
      </c>
      <c r="C26" s="15">
        <v>-49000</v>
      </c>
      <c r="D26" s="15">
        <v>-111000</v>
      </c>
      <c r="E26" s="22"/>
      <c r="F26" s="25"/>
    </row>
    <row r="27" spans="1:7" ht="4.5" customHeight="1" x14ac:dyDescent="0.25">
      <c r="A27" s="4"/>
      <c r="B27" s="15"/>
      <c r="C27" s="15"/>
      <c r="D27" s="15"/>
    </row>
    <row r="28" spans="1:7" x14ac:dyDescent="0.25">
      <c r="A28" s="26" t="s">
        <v>23</v>
      </c>
      <c r="B28" s="15">
        <f>52-2840+1+6</f>
        <v>-2781</v>
      </c>
      <c r="C28" s="15">
        <v>-20000</v>
      </c>
      <c r="D28" s="15">
        <v>-3000</v>
      </c>
      <c r="E28" s="22"/>
    </row>
    <row r="29" spans="1:7" ht="4.5" customHeight="1" x14ac:dyDescent="0.25">
      <c r="A29" s="4"/>
      <c r="B29" s="15"/>
      <c r="C29" s="15"/>
      <c r="D29" s="15"/>
    </row>
    <row r="30" spans="1:7" x14ac:dyDescent="0.25">
      <c r="A30" s="7" t="s">
        <v>24</v>
      </c>
      <c r="B30" s="15">
        <v>-143108</v>
      </c>
      <c r="C30" s="15">
        <v>-182000</v>
      </c>
      <c r="D30" s="15">
        <v>-186000</v>
      </c>
      <c r="E30" s="22"/>
    </row>
    <row r="31" spans="1:7" ht="17.399999999999999" x14ac:dyDescent="0.3">
      <c r="A31" s="10" t="s">
        <v>25</v>
      </c>
      <c r="B31" s="11">
        <f>SUM(B13:B30)</f>
        <v>-2454565</v>
      </c>
      <c r="C31" s="11">
        <f>SUM(C13:C30)</f>
        <v>-2224554</v>
      </c>
      <c r="D31" s="11">
        <f>SUM(D13:D30)</f>
        <v>-2627540</v>
      </c>
    </row>
    <row r="32" spans="1:7" ht="17.399999999999999" x14ac:dyDescent="0.3">
      <c r="A32" s="12" t="s">
        <v>26</v>
      </c>
      <c r="B32" s="13">
        <f>B11+B31</f>
        <v>6684</v>
      </c>
      <c r="C32" s="13">
        <f>C11+C31</f>
        <v>-53374</v>
      </c>
      <c r="D32" s="13">
        <f>D11+D31</f>
        <v>-127560</v>
      </c>
    </row>
    <row r="33" spans="1:3" x14ac:dyDescent="0.25">
      <c r="A33" s="5"/>
      <c r="B33" s="5"/>
    </row>
    <row r="34" spans="1:3" ht="22.8" x14ac:dyDescent="0.4">
      <c r="A34" s="1" t="s">
        <v>27</v>
      </c>
      <c r="B34" s="23" t="s">
        <v>48</v>
      </c>
      <c r="C34"/>
    </row>
    <row r="35" spans="1:3" x14ac:dyDescent="0.25">
      <c r="A35" s="4" t="s">
        <v>29</v>
      </c>
      <c r="B35" s="15">
        <v>1017876</v>
      </c>
      <c r="C35"/>
    </row>
    <row r="36" spans="1:3" x14ac:dyDescent="0.25">
      <c r="A36" s="4" t="s">
        <v>30</v>
      </c>
      <c r="B36" s="15">
        <v>0</v>
      </c>
      <c r="C36"/>
    </row>
    <row r="37" spans="1:3" x14ac:dyDescent="0.25">
      <c r="A37" s="19" t="s">
        <v>31</v>
      </c>
      <c r="B37" s="20">
        <f>SUM(B35:B36)</f>
        <v>1017876</v>
      </c>
      <c r="C37"/>
    </row>
    <row r="38" spans="1:3" x14ac:dyDescent="0.25">
      <c r="A38" s="4" t="s">
        <v>32</v>
      </c>
      <c r="B38" s="15">
        <f>762930.62-455927.62</f>
        <v>307003</v>
      </c>
      <c r="C38"/>
    </row>
    <row r="39" spans="1:3" x14ac:dyDescent="0.25">
      <c r="A39" s="4" t="s">
        <v>33</v>
      </c>
      <c r="B39" s="15">
        <f>430275-406055</f>
        <v>24220</v>
      </c>
      <c r="C39"/>
    </row>
    <row r="40" spans="1:3" x14ac:dyDescent="0.25">
      <c r="A40" s="4" t="s">
        <v>34</v>
      </c>
      <c r="B40" s="15">
        <f>969406-594294.5</f>
        <v>375111.5</v>
      </c>
      <c r="C40"/>
    </row>
    <row r="41" spans="1:3" x14ac:dyDescent="0.25">
      <c r="A41" s="19" t="s">
        <v>35</v>
      </c>
      <c r="B41" s="20">
        <f>SUM(B38:B40)</f>
        <v>706334.5</v>
      </c>
      <c r="C41"/>
    </row>
    <row r="42" spans="1:3" ht="17.399999999999999" x14ac:dyDescent="0.3">
      <c r="A42" s="12" t="s">
        <v>36</v>
      </c>
      <c r="B42" s="13">
        <f>B37+B41</f>
        <v>1724210.5</v>
      </c>
      <c r="C42"/>
    </row>
    <row r="43" spans="1:3" x14ac:dyDescent="0.25">
      <c r="A43"/>
      <c r="B43"/>
      <c r="C43"/>
    </row>
    <row r="44" spans="1:3" x14ac:dyDescent="0.25">
      <c r="A44" s="17" t="s">
        <v>37</v>
      </c>
      <c r="B44" s="18"/>
      <c r="C44"/>
    </row>
    <row r="45" spans="1:3" x14ac:dyDescent="0.25">
      <c r="A45" s="4" t="s">
        <v>38</v>
      </c>
      <c r="B45" s="15">
        <f>10851-19594-4609</f>
        <v>-13352</v>
      </c>
      <c r="C45"/>
    </row>
    <row r="46" spans="1:3" x14ac:dyDescent="0.25">
      <c r="A46" s="4" t="s">
        <v>39</v>
      </c>
      <c r="B46" s="15">
        <f>-245399-5200</f>
        <v>-250599</v>
      </c>
      <c r="C46"/>
    </row>
    <row r="47" spans="1:3" x14ac:dyDescent="0.25">
      <c r="A47" s="4" t="s">
        <v>40</v>
      </c>
      <c r="B47" s="15">
        <v>-95114.32</v>
      </c>
      <c r="C47"/>
    </row>
    <row r="48" spans="1:3" x14ac:dyDescent="0.25">
      <c r="A48" s="19" t="s">
        <v>41</v>
      </c>
      <c r="B48" s="20">
        <f>SUM(B44:B47)</f>
        <v>-359065.32</v>
      </c>
      <c r="C48"/>
    </row>
    <row r="49" spans="1:6" x14ac:dyDescent="0.25">
      <c r="A49" s="19" t="s">
        <v>42</v>
      </c>
      <c r="B49" s="20">
        <v>-1358461.66</v>
      </c>
      <c r="C49"/>
    </row>
    <row r="50" spans="1:6" ht="17.399999999999999" x14ac:dyDescent="0.3">
      <c r="A50" s="24" t="s">
        <v>43</v>
      </c>
      <c r="B50" s="11">
        <f>B48+B49</f>
        <v>-1717526.98</v>
      </c>
      <c r="C50"/>
    </row>
    <row r="51" spans="1:6" x14ac:dyDescent="0.25">
      <c r="A51" s="5"/>
      <c r="B51" s="5"/>
      <c r="C51"/>
    </row>
    <row r="52" spans="1:6" ht="17.399999999999999" x14ac:dyDescent="0.3">
      <c r="A52" s="12" t="s">
        <v>44</v>
      </c>
      <c r="B52" s="13">
        <f>B42+B50</f>
        <v>6683.5200000000186</v>
      </c>
      <c r="C52"/>
    </row>
    <row r="53" spans="1:6" x14ac:dyDescent="0.25">
      <c r="A53" s="5"/>
      <c r="B53" s="5"/>
      <c r="C53"/>
      <c r="D53"/>
      <c r="E53"/>
      <c r="F53"/>
    </row>
    <row r="54" spans="1:6" x14ac:dyDescent="0.25">
      <c r="A54" s="5"/>
      <c r="B54" s="5"/>
    </row>
  </sheetData>
  <conditionalFormatting sqref="B34:B42">
    <cfRule type="cellIs" dxfId="7" priority="6" stopIfTrue="1" operator="lessThan">
      <formula>0</formula>
    </cfRule>
  </conditionalFormatting>
  <conditionalFormatting sqref="B44:B50">
    <cfRule type="cellIs" dxfId="6" priority="5" stopIfTrue="1" operator="lessThan">
      <formula>0</formula>
    </cfRule>
  </conditionalFormatting>
  <conditionalFormatting sqref="B52">
    <cfRule type="cellIs" dxfId="5" priority="74" stopIfTrue="1" operator="lessThan">
      <formula>0</formula>
    </cfRule>
  </conditionalFormatting>
  <conditionalFormatting sqref="B2:D32">
    <cfRule type="cellIs" dxfId="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4826-39C2-4EF7-A2EF-355B78285FAD}">
  <dimension ref="A2:G54"/>
  <sheetViews>
    <sheetView workbookViewId="0">
      <selection activeCell="E6" sqref="E6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3" t="s">
        <v>1</v>
      </c>
      <c r="C2" s="23" t="s">
        <v>2</v>
      </c>
      <c r="D2" s="23" t="s">
        <v>3</v>
      </c>
    </row>
    <row r="3" spans="1:7" ht="5.0999999999999996" customHeight="1" x14ac:dyDescent="0.4">
      <c r="A3" s="3"/>
      <c r="B3" s="14"/>
      <c r="C3" s="14"/>
      <c r="D3" s="14"/>
    </row>
    <row r="4" spans="1:7" x14ac:dyDescent="0.25">
      <c r="A4" s="4" t="s">
        <v>4</v>
      </c>
      <c r="B4" s="15">
        <v>463118</v>
      </c>
      <c r="C4" s="15">
        <f>420000+15000</f>
        <v>435000</v>
      </c>
      <c r="D4" s="15">
        <v>390000</v>
      </c>
      <c r="E4" s="22"/>
    </row>
    <row r="5" spans="1:7" x14ac:dyDescent="0.25">
      <c r="A5" s="21" t="s">
        <v>5</v>
      </c>
      <c r="B5" s="15">
        <v>254178</v>
      </c>
      <c r="C5" s="15">
        <v>235000</v>
      </c>
      <c r="D5" s="15">
        <v>255000</v>
      </c>
      <c r="E5" s="22"/>
    </row>
    <row r="6" spans="1:7" x14ac:dyDescent="0.25">
      <c r="A6" s="4" t="s">
        <v>6</v>
      </c>
      <c r="B6" s="15">
        <v>222760</v>
      </c>
      <c r="C6" s="15">
        <v>235000</v>
      </c>
      <c r="D6" s="15">
        <v>219000</v>
      </c>
      <c r="E6" s="22"/>
    </row>
    <row r="7" spans="1:7" ht="5.0999999999999996" customHeight="1" x14ac:dyDescent="0.25">
      <c r="A7" s="6"/>
      <c r="B7" s="15"/>
      <c r="C7" s="15"/>
      <c r="D7" s="15"/>
    </row>
    <row r="8" spans="1:7" x14ac:dyDescent="0.25">
      <c r="A8" s="4" t="s">
        <v>7</v>
      </c>
      <c r="B8" s="15">
        <v>515345.5</v>
      </c>
      <c r="C8" s="15">
        <v>388480</v>
      </c>
      <c r="D8" s="15">
        <v>563480</v>
      </c>
      <c r="E8" s="22"/>
    </row>
    <row r="9" spans="1:7" x14ac:dyDescent="0.25">
      <c r="A9" s="4" t="s">
        <v>8</v>
      </c>
      <c r="B9" s="15">
        <v>186738</v>
      </c>
      <c r="C9" s="15">
        <v>260000</v>
      </c>
      <c r="D9" s="15">
        <v>244000</v>
      </c>
      <c r="E9" s="22"/>
    </row>
    <row r="10" spans="1:7" x14ac:dyDescent="0.25">
      <c r="A10" s="4" t="s">
        <v>9</v>
      </c>
      <c r="B10" s="15">
        <v>305150</v>
      </c>
      <c r="C10" s="15">
        <v>304700</v>
      </c>
      <c r="D10" s="15">
        <v>294700</v>
      </c>
      <c r="E10" s="22"/>
    </row>
    <row r="11" spans="1:7" ht="17.399999999999999" x14ac:dyDescent="0.3">
      <c r="A11" s="8" t="s">
        <v>10</v>
      </c>
      <c r="B11" s="9">
        <f>SUM(B4:B10)</f>
        <v>1947289.5</v>
      </c>
      <c r="C11" s="9">
        <f>SUM(C4:C10)</f>
        <v>1858180</v>
      </c>
      <c r="D11" s="9">
        <f>SUM(D4:D10)</f>
        <v>1966180</v>
      </c>
      <c r="G11" s="25"/>
    </row>
    <row r="12" spans="1:7" ht="5.0999999999999996" customHeight="1" x14ac:dyDescent="0.25">
      <c r="A12" s="4"/>
      <c r="B12" s="15"/>
      <c r="C12" s="15"/>
      <c r="D12" s="15"/>
    </row>
    <row r="13" spans="1:7" x14ac:dyDescent="0.25">
      <c r="A13" s="4" t="s">
        <v>11</v>
      </c>
      <c r="B13" s="15">
        <v>-88042</v>
      </c>
      <c r="C13" s="15">
        <v>-107000</v>
      </c>
      <c r="D13" s="15">
        <v>-92000</v>
      </c>
      <c r="E13" s="22"/>
    </row>
    <row r="14" spans="1:7" x14ac:dyDescent="0.25">
      <c r="A14" s="4" t="s">
        <v>12</v>
      </c>
      <c r="B14" s="16">
        <v>-111738</v>
      </c>
      <c r="C14" s="15">
        <v>-133500</v>
      </c>
      <c r="D14" s="15">
        <v>-144000</v>
      </c>
      <c r="E14" s="22"/>
    </row>
    <row r="15" spans="1:7" x14ac:dyDescent="0.25">
      <c r="A15" s="4" t="s">
        <v>13</v>
      </c>
      <c r="B15" s="15">
        <v>0</v>
      </c>
      <c r="C15" s="15">
        <v>0</v>
      </c>
      <c r="D15" s="15">
        <v>0</v>
      </c>
    </row>
    <row r="16" spans="1:7" x14ac:dyDescent="0.25">
      <c r="A16" s="4" t="s">
        <v>14</v>
      </c>
      <c r="B16" s="15">
        <v>-111391</v>
      </c>
      <c r="C16" s="15">
        <v>-100000</v>
      </c>
      <c r="D16" s="15">
        <v>-131000</v>
      </c>
    </row>
    <row r="17" spans="1:7" x14ac:dyDescent="0.25">
      <c r="A17" s="21" t="s">
        <v>15</v>
      </c>
      <c r="B17" s="15">
        <v>-304411</v>
      </c>
      <c r="C17" s="15">
        <v>-214000</v>
      </c>
      <c r="D17" s="15">
        <v>-248000</v>
      </c>
      <c r="E17" s="22"/>
    </row>
    <row r="18" spans="1:7" x14ac:dyDescent="0.25">
      <c r="A18" s="21" t="s">
        <v>16</v>
      </c>
      <c r="B18" s="16">
        <v>-102224</v>
      </c>
      <c r="C18" s="15">
        <v>-194000</v>
      </c>
      <c r="D18" s="15">
        <v>-147000</v>
      </c>
      <c r="E18" s="22"/>
      <c r="G18" s="25"/>
    </row>
    <row r="19" spans="1:7" ht="5.0999999999999996" customHeight="1" x14ac:dyDescent="0.25">
      <c r="A19" s="4"/>
      <c r="B19" s="15"/>
      <c r="C19" s="15"/>
      <c r="D19" s="15"/>
      <c r="F19" s="25"/>
    </row>
    <row r="20" spans="1:7" x14ac:dyDescent="0.25">
      <c r="A20" s="7" t="s">
        <v>17</v>
      </c>
      <c r="B20" s="15">
        <v>-232447</v>
      </c>
      <c r="C20" s="15">
        <v>-255000</v>
      </c>
      <c r="D20" s="15">
        <v>-253000</v>
      </c>
      <c r="E20" s="22"/>
      <c r="F20" s="25"/>
    </row>
    <row r="21" spans="1:7" x14ac:dyDescent="0.25">
      <c r="A21" s="7" t="s">
        <v>18</v>
      </c>
      <c r="B21" s="15">
        <v>-293610</v>
      </c>
      <c r="C21" s="15">
        <v>-93000</v>
      </c>
      <c r="D21" s="15">
        <v>-182000</v>
      </c>
      <c r="E21" s="22"/>
    </row>
    <row r="22" spans="1:7" x14ac:dyDescent="0.25">
      <c r="A22" s="4" t="s">
        <v>19</v>
      </c>
      <c r="B22" s="15">
        <v>0</v>
      </c>
      <c r="C22" s="15">
        <v>-29000</v>
      </c>
      <c r="D22" s="15">
        <v>-30000</v>
      </c>
    </row>
    <row r="23" spans="1:7" x14ac:dyDescent="0.25">
      <c r="A23" s="4" t="s">
        <v>20</v>
      </c>
      <c r="B23" s="15">
        <v>-53777.3</v>
      </c>
      <c r="C23" s="15">
        <v>-126500</v>
      </c>
      <c r="D23" s="15">
        <v>-99000</v>
      </c>
      <c r="E23" s="22"/>
    </row>
    <row r="24" spans="1:7" ht="4.5" customHeight="1" x14ac:dyDescent="0.25">
      <c r="A24" s="4"/>
      <c r="B24" s="15"/>
      <c r="C24" s="15"/>
      <c r="D24" s="15"/>
    </row>
    <row r="25" spans="1:7" x14ac:dyDescent="0.25">
      <c r="A25" s="7" t="s">
        <v>21</v>
      </c>
      <c r="B25" s="15">
        <v>-469131</v>
      </c>
      <c r="C25" s="15">
        <v>-401437</v>
      </c>
      <c r="D25" s="15">
        <v>-539711</v>
      </c>
      <c r="F25" s="25"/>
    </row>
    <row r="26" spans="1:7" x14ac:dyDescent="0.25">
      <c r="A26" s="7" t="s">
        <v>22</v>
      </c>
      <c r="B26" s="15">
        <v>-67304</v>
      </c>
      <c r="C26" s="15">
        <v>-92000</v>
      </c>
      <c r="D26" s="15">
        <v>-24000</v>
      </c>
      <c r="E26" s="22"/>
      <c r="F26" s="25"/>
    </row>
    <row r="27" spans="1:7" ht="4.5" customHeight="1" x14ac:dyDescent="0.25">
      <c r="A27" s="4"/>
      <c r="B27" s="15"/>
      <c r="C27" s="15"/>
      <c r="D27" s="15"/>
    </row>
    <row r="28" spans="1:7" x14ac:dyDescent="0.25">
      <c r="A28" s="26" t="s">
        <v>23</v>
      </c>
      <c r="B28" s="15">
        <v>-2524</v>
      </c>
      <c r="C28" s="15">
        <v>-10500</v>
      </c>
      <c r="D28" s="15">
        <v>-3000</v>
      </c>
      <c r="E28" s="22"/>
    </row>
    <row r="29" spans="1:7" ht="4.5" customHeight="1" x14ac:dyDescent="0.25">
      <c r="A29" s="4"/>
      <c r="B29" s="15"/>
      <c r="C29" s="15"/>
      <c r="D29" s="15"/>
    </row>
    <row r="30" spans="1:7" x14ac:dyDescent="0.25">
      <c r="A30" s="7" t="s">
        <v>24</v>
      </c>
      <c r="B30" s="15">
        <v>-143810</v>
      </c>
      <c r="C30" s="15">
        <v>-100000</v>
      </c>
      <c r="D30" s="15">
        <v>-145000</v>
      </c>
      <c r="E30" s="22"/>
    </row>
    <row r="31" spans="1:7" ht="17.399999999999999" x14ac:dyDescent="0.3">
      <c r="A31" s="10" t="s">
        <v>25</v>
      </c>
      <c r="B31" s="11">
        <f>SUM(B13:B30)</f>
        <v>-1980409.3</v>
      </c>
      <c r="C31" s="11">
        <f>SUM(C13:C30)</f>
        <v>-1855937</v>
      </c>
      <c r="D31" s="11">
        <f>SUM(D13:D30)</f>
        <v>-2037711</v>
      </c>
    </row>
    <row r="32" spans="1:7" ht="17.399999999999999" x14ac:dyDescent="0.3">
      <c r="A32" s="12" t="s">
        <v>26</v>
      </c>
      <c r="B32" s="13">
        <f>B11+B31</f>
        <v>-33119.800000000047</v>
      </c>
      <c r="C32" s="13">
        <f>C11+C31</f>
        <v>2243</v>
      </c>
      <c r="D32" s="13">
        <f>D11+D31</f>
        <v>-71531</v>
      </c>
    </row>
    <row r="33" spans="1:4" x14ac:dyDescent="0.25">
      <c r="A33" s="5"/>
      <c r="B33" s="5"/>
    </row>
    <row r="34" spans="1:4" ht="22.8" x14ac:dyDescent="0.4">
      <c r="A34" s="1" t="s">
        <v>27</v>
      </c>
      <c r="B34" s="23" t="s">
        <v>1</v>
      </c>
      <c r="C34" s="23" t="s">
        <v>28</v>
      </c>
      <c r="D34"/>
    </row>
    <row r="35" spans="1:4" x14ac:dyDescent="0.25">
      <c r="A35" s="4" t="s">
        <v>29</v>
      </c>
      <c r="B35" s="15">
        <v>699080</v>
      </c>
      <c r="C35" s="15">
        <f>863218</f>
        <v>863218</v>
      </c>
      <c r="D35"/>
    </row>
    <row r="36" spans="1:4" x14ac:dyDescent="0.25">
      <c r="A36" s="4" t="s">
        <v>30</v>
      </c>
      <c r="B36" s="15">
        <v>2000</v>
      </c>
      <c r="C36" s="15">
        <v>0</v>
      </c>
      <c r="D36"/>
    </row>
    <row r="37" spans="1:4" x14ac:dyDescent="0.25">
      <c r="A37" s="19" t="s">
        <v>31</v>
      </c>
      <c r="B37" s="20">
        <f>SUM(B35:B36)</f>
        <v>701080</v>
      </c>
      <c r="C37" s="20">
        <f>SUM(C35:C36)</f>
        <v>863218</v>
      </c>
      <c r="D37"/>
    </row>
    <row r="38" spans="1:4" x14ac:dyDescent="0.25">
      <c r="A38" s="4" t="s">
        <v>32</v>
      </c>
      <c r="B38" s="15">
        <f>548677.62-363177.62</f>
        <v>185500</v>
      </c>
      <c r="C38" s="15">
        <v>0</v>
      </c>
      <c r="D38"/>
    </row>
    <row r="39" spans="1:4" x14ac:dyDescent="0.25">
      <c r="A39" s="4" t="s">
        <v>33</v>
      </c>
      <c r="B39" s="15">
        <v>0</v>
      </c>
      <c r="C39" s="15">
        <v>0</v>
      </c>
      <c r="D39"/>
    </row>
    <row r="40" spans="1:4" x14ac:dyDescent="0.25">
      <c r="A40" s="4" t="s">
        <v>34</v>
      </c>
      <c r="B40" s="15">
        <f>969406-429735</f>
        <v>539671</v>
      </c>
      <c r="C40" s="15">
        <f>969406-332300.5</f>
        <v>637105.5</v>
      </c>
      <c r="D40"/>
    </row>
    <row r="41" spans="1:4" x14ac:dyDescent="0.25">
      <c r="A41" s="19" t="s">
        <v>35</v>
      </c>
      <c r="B41" s="20">
        <f>SUM(B38:B40)</f>
        <v>725171</v>
      </c>
      <c r="C41" s="20">
        <f>SUM(C38:C40)</f>
        <v>637105.5</v>
      </c>
      <c r="D41"/>
    </row>
    <row r="42" spans="1:4" ht="17.399999999999999" x14ac:dyDescent="0.3">
      <c r="A42" s="12" t="s">
        <v>36</v>
      </c>
      <c r="B42" s="13">
        <f>B37+B41</f>
        <v>1426251</v>
      </c>
      <c r="C42" s="13">
        <f>C37+C41</f>
        <v>1500323.5</v>
      </c>
      <c r="D42"/>
    </row>
    <row r="43" spans="1:4" x14ac:dyDescent="0.25">
      <c r="A43"/>
      <c r="B43"/>
      <c r="C43"/>
      <c r="D43"/>
    </row>
    <row r="44" spans="1:4" x14ac:dyDescent="0.25">
      <c r="A44" s="17" t="s">
        <v>37</v>
      </c>
      <c r="B44" s="18">
        <v>0</v>
      </c>
      <c r="C44" s="18">
        <v>0</v>
      </c>
      <c r="D44"/>
    </row>
    <row r="45" spans="1:4" x14ac:dyDescent="0.25">
      <c r="A45" s="4" t="s">
        <v>38</v>
      </c>
      <c r="B45" s="15">
        <f>3978+9915-13451+1244-2600+1</f>
        <v>-913</v>
      </c>
      <c r="C45" s="15">
        <f>1187-5024-17828+306-1000-0.5</f>
        <v>-22359.5</v>
      </c>
      <c r="D45"/>
    </row>
    <row r="46" spans="1:4" x14ac:dyDescent="0.25">
      <c r="A46" s="4" t="s">
        <v>39</v>
      </c>
      <c r="B46" s="15">
        <f>-329129</f>
        <v>-329129</v>
      </c>
      <c r="C46" s="15">
        <f>-329127</f>
        <v>-329127</v>
      </c>
      <c r="D46"/>
    </row>
    <row r="47" spans="1:4" x14ac:dyDescent="0.25">
      <c r="A47" s="4" t="s">
        <v>40</v>
      </c>
      <c r="B47" s="15">
        <v>-145467.32</v>
      </c>
      <c r="C47" s="15">
        <v>-164975</v>
      </c>
      <c r="D47"/>
    </row>
    <row r="48" spans="1:4" x14ac:dyDescent="0.25">
      <c r="A48" s="19" t="s">
        <v>41</v>
      </c>
      <c r="B48" s="20">
        <f>SUM(B44:B47)</f>
        <v>-475509.32</v>
      </c>
      <c r="C48" s="20">
        <f>SUM(C44:C47)</f>
        <v>-516461.5</v>
      </c>
      <c r="D48"/>
    </row>
    <row r="49" spans="1:6" x14ac:dyDescent="0.25">
      <c r="A49" s="19" t="s">
        <v>42</v>
      </c>
      <c r="B49" s="20">
        <v>-983862</v>
      </c>
      <c r="C49" s="20">
        <f>-983862+227979.78</f>
        <v>-755882.22</v>
      </c>
      <c r="D49"/>
    </row>
    <row r="50" spans="1:6" ht="17.399999999999999" x14ac:dyDescent="0.3">
      <c r="A50" s="24" t="s">
        <v>43</v>
      </c>
      <c r="B50" s="11">
        <f>B48+B49</f>
        <v>-1459371.32</v>
      </c>
      <c r="C50" s="11">
        <f>C48+C49</f>
        <v>-1272343.72</v>
      </c>
      <c r="D50"/>
    </row>
    <row r="51" spans="1:6" x14ac:dyDescent="0.25">
      <c r="A51" s="5"/>
      <c r="B51" s="5"/>
      <c r="C51" s="5"/>
      <c r="D51"/>
    </row>
    <row r="52" spans="1:6" ht="17.399999999999999" x14ac:dyDescent="0.3">
      <c r="A52" s="12" t="s">
        <v>44</v>
      </c>
      <c r="B52" s="13">
        <f>B42+B50</f>
        <v>-33120.320000000065</v>
      </c>
      <c r="C52" s="13">
        <f>C42+C50</f>
        <v>227979.78000000003</v>
      </c>
      <c r="D52"/>
    </row>
    <row r="53" spans="1:6" x14ac:dyDescent="0.25">
      <c r="A53" s="5"/>
      <c r="B53" s="5"/>
      <c r="C53"/>
      <c r="D53"/>
      <c r="E53"/>
      <c r="F53"/>
    </row>
    <row r="54" spans="1:6" x14ac:dyDescent="0.25">
      <c r="A54" s="5"/>
      <c r="B54" s="5"/>
    </row>
  </sheetData>
  <conditionalFormatting sqref="B34:C42">
    <cfRule type="cellIs" dxfId="3" priority="5" stopIfTrue="1" operator="lessThan">
      <formula>0</formula>
    </cfRule>
  </conditionalFormatting>
  <conditionalFormatting sqref="B44:C50">
    <cfRule type="cellIs" dxfId="2" priority="1" stopIfTrue="1" operator="lessThan">
      <formula>0</formula>
    </cfRule>
  </conditionalFormatting>
  <conditionalFormatting sqref="B52:C52">
    <cfRule type="cellIs" dxfId="1" priority="2" stopIfTrue="1" operator="lessThan">
      <formula>0</formula>
    </cfRule>
  </conditionalFormatting>
  <conditionalFormatting sqref="B2:D32">
    <cfRule type="cellIs" dxfId="0" priority="13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Utfall 2023, Budget 2024</vt:lpstr>
      <vt:lpstr>Blad1</vt:lpstr>
      <vt:lpstr>'Utfall 2023, Budget 2024'!Utskriftsområde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Svensson</dc:creator>
  <cp:keywords/>
  <dc:description/>
  <cp:lastModifiedBy>Marie Helgesson</cp:lastModifiedBy>
  <cp:revision/>
  <dcterms:created xsi:type="dcterms:W3CDTF">2014-10-26T16:40:07Z</dcterms:created>
  <dcterms:modified xsi:type="dcterms:W3CDTF">2024-07-01T20:32:35Z</dcterms:modified>
  <cp:category/>
  <cp:contentStatus/>
</cp:coreProperties>
</file>