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V699AZ\Desktop\Huddinge IF\Budgetar\2021\"/>
    </mc:Choice>
  </mc:AlternateContent>
  <xr:revisionPtr revIDLastSave="0" documentId="13_ncr:1_{3072B5F9-8EF6-40A8-AACF-08D0F6B936AB}" xr6:coauthVersionLast="45" xr6:coauthVersionMax="45" xr10:uidLastSave="{00000000-0000-0000-0000-000000000000}"/>
  <bookViews>
    <workbookView xWindow="-120" yWindow="-120" windowWidth="29040" windowHeight="15840" tabRatio="918" xr2:uid="{8A234A9C-FC6D-49EE-BC88-C4801ECCB660}"/>
  </bookViews>
  <sheets>
    <sheet name="Årsbudget per månad" sheetId="2" r:id="rId1"/>
    <sheet name="Skillnader mellan åren" sheetId="17" state="hidden" r:id="rId2"/>
    <sheet name="Årsbudget - Utfall" sheetId="1" r:id="rId3"/>
    <sheet name="Budget; Utfall - Herr" sheetId="10" r:id="rId4"/>
    <sheet name="Budget; Utfall - Dam" sheetId="15" r:id="rId5"/>
    <sheet name="Budget; Utfall - Akademi" sheetId="16" r:id="rId6"/>
    <sheet name="Budget; Utfall - Camper" sheetId="18" r:id="rId7"/>
    <sheet name="Grafiska analyser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1" i="1" l="1"/>
  <c r="AA163" i="1" s="1"/>
  <c r="AA160" i="1"/>
  <c r="AA165" i="1"/>
  <c r="AA167" i="1"/>
  <c r="Y160" i="1"/>
  <c r="Y161" i="1"/>
  <c r="Y163" i="1"/>
  <c r="Y165" i="1"/>
  <c r="Y167" i="1" s="1"/>
  <c r="W160" i="1"/>
  <c r="W161" i="1"/>
  <c r="W163" i="1" s="1"/>
  <c r="W165" i="1"/>
  <c r="W167" i="1" s="1"/>
  <c r="U160" i="1"/>
  <c r="U161" i="1"/>
  <c r="U163" i="1" s="1"/>
  <c r="U165" i="1"/>
  <c r="U167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AC160" i="1"/>
  <c r="AD160" i="1"/>
  <c r="AE160" i="1"/>
  <c r="F161" i="1"/>
  <c r="G161" i="1"/>
  <c r="H161" i="1"/>
  <c r="I161" i="1"/>
  <c r="J161" i="1"/>
  <c r="J163" i="1" s="1"/>
  <c r="K161" i="1"/>
  <c r="K163" i="1" s="1"/>
  <c r="L161" i="1"/>
  <c r="L163" i="1" s="1"/>
  <c r="M161" i="1"/>
  <c r="M163" i="1" s="1"/>
  <c r="N161" i="1"/>
  <c r="O161" i="1"/>
  <c r="P161" i="1"/>
  <c r="Q161" i="1"/>
  <c r="R161" i="1"/>
  <c r="R163" i="1" s="1"/>
  <c r="S161" i="1"/>
  <c r="S163" i="1" s="1"/>
  <c r="AC161" i="1"/>
  <c r="AD161" i="1"/>
  <c r="AE161" i="1"/>
  <c r="F163" i="1"/>
  <c r="G163" i="1"/>
  <c r="H163" i="1"/>
  <c r="I163" i="1"/>
  <c r="N163" i="1"/>
  <c r="O163" i="1"/>
  <c r="P163" i="1"/>
  <c r="Q163" i="1"/>
  <c r="AC163" i="1"/>
  <c r="AD163" i="1"/>
  <c r="AE163" i="1"/>
  <c r="F165" i="1"/>
  <c r="F167" i="1" s="1"/>
  <c r="G165" i="1"/>
  <c r="G167" i="1" s="1"/>
  <c r="H165" i="1"/>
  <c r="H167" i="1" s="1"/>
  <c r="I165" i="1"/>
  <c r="J165" i="1"/>
  <c r="K165" i="1"/>
  <c r="L165" i="1"/>
  <c r="M165" i="1"/>
  <c r="N165" i="1"/>
  <c r="N167" i="1" s="1"/>
  <c r="O165" i="1"/>
  <c r="O167" i="1" s="1"/>
  <c r="P165" i="1"/>
  <c r="P167" i="1" s="1"/>
  <c r="Q165" i="1"/>
  <c r="R165" i="1"/>
  <c r="S165" i="1"/>
  <c r="AC165" i="1"/>
  <c r="AD165" i="1"/>
  <c r="AD167" i="1" s="1"/>
  <c r="AE165" i="1"/>
  <c r="AE167" i="1" s="1"/>
  <c r="I167" i="1"/>
  <c r="J167" i="1"/>
  <c r="K167" i="1"/>
  <c r="L167" i="1"/>
  <c r="M167" i="1"/>
  <c r="Q167" i="1"/>
  <c r="R167" i="1"/>
  <c r="S167" i="1"/>
  <c r="AC167" i="1"/>
  <c r="E165" i="1"/>
  <c r="E161" i="1"/>
  <c r="E163" i="1" s="1"/>
  <c r="E167" i="1"/>
  <c r="E160" i="1"/>
  <c r="R9" i="18" l="1"/>
  <c r="C26" i="6"/>
  <c r="D26" i="6"/>
  <c r="E26" i="6"/>
  <c r="F26" i="6"/>
  <c r="G26" i="6"/>
  <c r="H26" i="6"/>
  <c r="I26" i="6"/>
  <c r="J26" i="6"/>
  <c r="K26" i="6"/>
  <c r="L26" i="6"/>
  <c r="M26" i="6"/>
  <c r="N26" i="6"/>
  <c r="C48" i="6"/>
  <c r="D48" i="6"/>
  <c r="E48" i="6"/>
  <c r="F48" i="6"/>
  <c r="G48" i="6"/>
  <c r="H48" i="6"/>
  <c r="I48" i="6"/>
  <c r="J48" i="6"/>
  <c r="K48" i="6"/>
  <c r="L48" i="6"/>
  <c r="M48" i="6"/>
  <c r="N48" i="6"/>
  <c r="C6" i="6"/>
  <c r="P18" i="2"/>
  <c r="Q7" i="18" l="1"/>
  <c r="R7" i="18"/>
  <c r="S7" i="18"/>
  <c r="T7" i="18"/>
  <c r="U7" i="18"/>
  <c r="V7" i="18"/>
  <c r="W7" i="18"/>
  <c r="X7" i="18"/>
  <c r="Y7" i="18"/>
  <c r="Z7" i="18"/>
  <c r="AA7" i="18"/>
  <c r="AB7" i="18"/>
  <c r="Q9" i="18"/>
  <c r="S9" i="18"/>
  <c r="T9" i="18"/>
  <c r="U9" i="18"/>
  <c r="V9" i="18"/>
  <c r="W9" i="18"/>
  <c r="X9" i="18"/>
  <c r="Y9" i="18"/>
  <c r="Z9" i="18"/>
  <c r="AA9" i="18"/>
  <c r="AB9" i="18"/>
  <c r="D7" i="18"/>
  <c r="Q7" i="16"/>
  <c r="R7" i="16"/>
  <c r="S7" i="16"/>
  <c r="T7" i="16"/>
  <c r="U7" i="16"/>
  <c r="V7" i="16"/>
  <c r="W7" i="16"/>
  <c r="X7" i="16"/>
  <c r="Y7" i="16"/>
  <c r="Z7" i="16"/>
  <c r="AA7" i="16"/>
  <c r="AB7" i="16"/>
  <c r="Q7" i="15"/>
  <c r="R7" i="15"/>
  <c r="S7" i="15"/>
  <c r="T7" i="15"/>
  <c r="U7" i="15"/>
  <c r="V7" i="15"/>
  <c r="W7" i="15"/>
  <c r="X7" i="15"/>
  <c r="Y7" i="15"/>
  <c r="Z7" i="15"/>
  <c r="AA7" i="15"/>
  <c r="AB7" i="15"/>
  <c r="Q6" i="10"/>
  <c r="R6" i="10"/>
  <c r="S6" i="10"/>
  <c r="T6" i="10"/>
  <c r="U6" i="10"/>
  <c r="V6" i="10"/>
  <c r="W6" i="10"/>
  <c r="X6" i="10"/>
  <c r="Y6" i="10"/>
  <c r="Z6" i="10"/>
  <c r="AA6" i="10"/>
  <c r="AB6" i="10"/>
  <c r="D8" i="18" l="1"/>
  <c r="D9" i="18"/>
  <c r="D6" i="18"/>
  <c r="D9" i="10"/>
  <c r="D6" i="16"/>
  <c r="D7" i="16"/>
  <c r="D8" i="16"/>
  <c r="D6" i="15"/>
  <c r="D7" i="15"/>
  <c r="D8" i="15"/>
  <c r="D9" i="15"/>
  <c r="D10" i="15"/>
  <c r="D11" i="15"/>
  <c r="D12" i="15"/>
  <c r="D13" i="15"/>
  <c r="M9" i="16"/>
  <c r="G9" i="16"/>
  <c r="I9" i="16"/>
  <c r="D5" i="10"/>
  <c r="D6" i="10"/>
  <c r="D7" i="10"/>
  <c r="D8" i="10"/>
  <c r="D10" i="10"/>
  <c r="D11" i="10"/>
  <c r="D12" i="10"/>
  <c r="AC44" i="1"/>
  <c r="AD44" i="1"/>
  <c r="AE44" i="1"/>
  <c r="AE139" i="1"/>
  <c r="AD51" i="1"/>
  <c r="AC52" i="1"/>
  <c r="AD52" i="1"/>
  <c r="AD53" i="1"/>
  <c r="AD54" i="1"/>
  <c r="AD55" i="1"/>
  <c r="AD56" i="1"/>
  <c r="AC57" i="1"/>
  <c r="AD57" i="1"/>
  <c r="AD58" i="1"/>
  <c r="AD59" i="1"/>
  <c r="AD60" i="1"/>
  <c r="AD61" i="1"/>
  <c r="AD62" i="1"/>
  <c r="AD63" i="1"/>
  <c r="AC64" i="1"/>
  <c r="AD64" i="1"/>
  <c r="AD65" i="1"/>
  <c r="AD66" i="1"/>
  <c r="AC67" i="1"/>
  <c r="AD67" i="1"/>
  <c r="AD68" i="1"/>
  <c r="AD69" i="1"/>
  <c r="AD70" i="1"/>
  <c r="AC71" i="1"/>
  <c r="AD71" i="1"/>
  <c r="AD72" i="1"/>
  <c r="AD73" i="1"/>
  <c r="AD74" i="1"/>
  <c r="AD75" i="1"/>
  <c r="AC76" i="1"/>
  <c r="AD76" i="1"/>
  <c r="AD77" i="1"/>
  <c r="AD78" i="1"/>
  <c r="AC79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C93" i="1"/>
  <c r="AD93" i="1"/>
  <c r="AD94" i="1"/>
  <c r="AD95" i="1"/>
  <c r="AD96" i="1"/>
  <c r="AD97" i="1"/>
  <c r="AC98" i="1"/>
  <c r="AD98" i="1"/>
  <c r="AD99" i="1"/>
  <c r="AD100" i="1"/>
  <c r="AC101" i="1"/>
  <c r="AD101" i="1"/>
  <c r="AD102" i="1"/>
  <c r="AD103" i="1"/>
  <c r="AD104" i="1"/>
  <c r="AD105" i="1"/>
  <c r="AD106" i="1"/>
  <c r="AD107" i="1"/>
  <c r="AD108" i="1"/>
  <c r="AD109" i="1"/>
  <c r="AD110" i="1"/>
  <c r="AD111" i="1"/>
  <c r="AC112" i="1"/>
  <c r="AD112" i="1"/>
  <c r="AD113" i="1"/>
  <c r="AC114" i="1"/>
  <c r="AD114" i="1"/>
  <c r="AC115" i="1"/>
  <c r="AD115" i="1"/>
  <c r="AD116" i="1"/>
  <c r="AD117" i="1"/>
  <c r="AD118" i="1"/>
  <c r="AD119" i="1"/>
  <c r="AC120" i="1"/>
  <c r="AD120" i="1"/>
  <c r="AD121" i="1"/>
  <c r="AD122" i="1"/>
  <c r="AD123" i="1"/>
  <c r="AD124" i="1"/>
  <c r="AD125" i="1"/>
  <c r="AD126" i="1"/>
  <c r="AD127" i="1"/>
  <c r="AC128" i="1"/>
  <c r="AD128" i="1"/>
  <c r="AD129" i="1"/>
  <c r="AD130" i="1"/>
  <c r="AD131" i="1"/>
  <c r="AD132" i="1"/>
  <c r="AC133" i="1"/>
  <c r="AD133" i="1"/>
  <c r="AC134" i="1"/>
  <c r="AD134" i="1"/>
  <c r="AD135" i="1"/>
  <c r="AC136" i="1"/>
  <c r="AD136" i="1"/>
  <c r="AC137" i="1"/>
  <c r="AD137" i="1"/>
  <c r="AC138" i="1"/>
  <c r="AD138" i="1"/>
  <c r="AC139" i="1"/>
  <c r="AD139" i="1"/>
  <c r="AC140" i="1"/>
  <c r="AD140" i="1"/>
  <c r="AC141" i="1"/>
  <c r="AD141" i="1"/>
  <c r="AC142" i="1"/>
  <c r="AD142" i="1"/>
  <c r="AC143" i="1"/>
  <c r="AD143" i="1"/>
  <c r="AC144" i="1"/>
  <c r="AD144" i="1"/>
  <c r="AC145" i="1"/>
  <c r="AD145" i="1"/>
  <c r="AC146" i="1"/>
  <c r="AD146" i="1"/>
  <c r="AC147" i="1"/>
  <c r="AD147" i="1"/>
  <c r="AD50" i="1"/>
  <c r="AE147" i="1"/>
  <c r="AE146" i="1"/>
  <c r="AE145" i="1"/>
  <c r="AE144" i="1"/>
  <c r="AE143" i="1"/>
  <c r="AE142" i="1"/>
  <c r="AE141" i="1"/>
  <c r="AE140" i="1"/>
  <c r="AE138" i="1"/>
  <c r="AE137" i="1"/>
  <c r="AE136" i="1"/>
  <c r="AE134" i="1"/>
  <c r="AE133" i="1"/>
  <c r="AE128" i="1"/>
  <c r="AE120" i="1"/>
  <c r="AE115" i="1"/>
  <c r="AE114" i="1"/>
  <c r="AE112" i="1"/>
  <c r="AE101" i="1"/>
  <c r="AE98" i="1"/>
  <c r="AE93" i="1"/>
  <c r="AE79" i="1"/>
  <c r="AE76" i="1"/>
  <c r="AE71" i="1"/>
  <c r="AE67" i="1"/>
  <c r="AE64" i="1"/>
  <c r="Z51" i="1"/>
  <c r="Z53" i="1"/>
  <c r="Z54" i="1"/>
  <c r="Z55" i="1"/>
  <c r="Z56" i="1"/>
  <c r="Z58" i="1"/>
  <c r="Z59" i="1"/>
  <c r="Z60" i="1"/>
  <c r="Z61" i="1"/>
  <c r="Z62" i="1"/>
  <c r="Z63" i="1"/>
  <c r="Z65" i="1"/>
  <c r="Z66" i="1"/>
  <c r="Z68" i="1"/>
  <c r="Z69" i="1"/>
  <c r="Z70" i="1"/>
  <c r="Z72" i="1"/>
  <c r="Z73" i="1"/>
  <c r="Z74" i="1"/>
  <c r="Z75" i="1"/>
  <c r="Z77" i="1"/>
  <c r="Z78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4" i="1"/>
  <c r="Z95" i="1"/>
  <c r="Z96" i="1"/>
  <c r="Z97" i="1"/>
  <c r="Z99" i="1"/>
  <c r="Z100" i="1"/>
  <c r="Z102" i="1"/>
  <c r="Z103" i="1"/>
  <c r="Z104" i="1"/>
  <c r="Z105" i="1"/>
  <c r="Z106" i="1"/>
  <c r="Z107" i="1"/>
  <c r="Z108" i="1"/>
  <c r="Z109" i="1"/>
  <c r="Z110" i="1"/>
  <c r="Z111" i="1"/>
  <c r="Z113" i="1"/>
  <c r="Z116" i="1"/>
  <c r="Z117" i="1"/>
  <c r="Z118" i="1"/>
  <c r="Z119" i="1"/>
  <c r="Z121" i="1"/>
  <c r="Z122" i="1"/>
  <c r="Z123" i="1"/>
  <c r="Z124" i="1"/>
  <c r="Z125" i="1"/>
  <c r="Z126" i="1"/>
  <c r="Z127" i="1"/>
  <c r="Z129" i="1"/>
  <c r="Z130" i="1"/>
  <c r="Z131" i="1"/>
  <c r="Z132" i="1"/>
  <c r="Z135" i="1"/>
  <c r="X51" i="1"/>
  <c r="X53" i="1"/>
  <c r="X54" i="1"/>
  <c r="X55" i="1"/>
  <c r="X56" i="1"/>
  <c r="X58" i="1"/>
  <c r="X59" i="1"/>
  <c r="X60" i="1"/>
  <c r="X61" i="1"/>
  <c r="X62" i="1"/>
  <c r="X63" i="1"/>
  <c r="X65" i="1"/>
  <c r="X66" i="1"/>
  <c r="X68" i="1"/>
  <c r="X69" i="1"/>
  <c r="X70" i="1"/>
  <c r="X72" i="1"/>
  <c r="X73" i="1"/>
  <c r="X74" i="1"/>
  <c r="X75" i="1"/>
  <c r="X77" i="1"/>
  <c r="X78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4" i="1"/>
  <c r="X95" i="1"/>
  <c r="X96" i="1"/>
  <c r="X97" i="1"/>
  <c r="X99" i="1"/>
  <c r="X100" i="1"/>
  <c r="X102" i="1"/>
  <c r="X103" i="1"/>
  <c r="X104" i="1"/>
  <c r="X105" i="1"/>
  <c r="X106" i="1"/>
  <c r="X107" i="1"/>
  <c r="X108" i="1"/>
  <c r="X109" i="1"/>
  <c r="X110" i="1"/>
  <c r="X111" i="1"/>
  <c r="X113" i="1"/>
  <c r="X116" i="1"/>
  <c r="X117" i="1"/>
  <c r="X118" i="1"/>
  <c r="X119" i="1"/>
  <c r="X121" i="1"/>
  <c r="X122" i="1"/>
  <c r="X123" i="1"/>
  <c r="X124" i="1"/>
  <c r="X125" i="1"/>
  <c r="X126" i="1"/>
  <c r="X127" i="1"/>
  <c r="X129" i="1"/>
  <c r="X130" i="1"/>
  <c r="X131" i="1"/>
  <c r="X132" i="1"/>
  <c r="X135" i="1"/>
  <c r="V51" i="1"/>
  <c r="V53" i="1"/>
  <c r="V54" i="1"/>
  <c r="V55" i="1"/>
  <c r="V56" i="1"/>
  <c r="V58" i="1"/>
  <c r="V59" i="1"/>
  <c r="V60" i="1"/>
  <c r="V61" i="1"/>
  <c r="V62" i="1"/>
  <c r="V63" i="1"/>
  <c r="V65" i="1"/>
  <c r="V66" i="1"/>
  <c r="V68" i="1"/>
  <c r="V69" i="1"/>
  <c r="V70" i="1"/>
  <c r="V72" i="1"/>
  <c r="V73" i="1"/>
  <c r="V74" i="1"/>
  <c r="V75" i="1"/>
  <c r="V77" i="1"/>
  <c r="V78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4" i="1"/>
  <c r="V95" i="1"/>
  <c r="V96" i="1"/>
  <c r="V97" i="1"/>
  <c r="V99" i="1"/>
  <c r="V100" i="1"/>
  <c r="V102" i="1"/>
  <c r="V103" i="1"/>
  <c r="V104" i="1"/>
  <c r="V105" i="1"/>
  <c r="V106" i="1"/>
  <c r="V107" i="1"/>
  <c r="V108" i="1"/>
  <c r="V109" i="1"/>
  <c r="V110" i="1"/>
  <c r="V111" i="1"/>
  <c r="V113" i="1"/>
  <c r="V116" i="1"/>
  <c r="V117" i="1"/>
  <c r="V118" i="1"/>
  <c r="V119" i="1"/>
  <c r="V121" i="1"/>
  <c r="V122" i="1"/>
  <c r="V123" i="1"/>
  <c r="V124" i="1"/>
  <c r="V125" i="1"/>
  <c r="V126" i="1"/>
  <c r="V127" i="1"/>
  <c r="V129" i="1"/>
  <c r="V130" i="1"/>
  <c r="V131" i="1"/>
  <c r="V132" i="1"/>
  <c r="V135" i="1"/>
  <c r="T51" i="1"/>
  <c r="T53" i="1"/>
  <c r="T54" i="1"/>
  <c r="T55" i="1"/>
  <c r="T56" i="1"/>
  <c r="T58" i="1"/>
  <c r="T59" i="1"/>
  <c r="T60" i="1"/>
  <c r="T61" i="1"/>
  <c r="T62" i="1"/>
  <c r="T63" i="1"/>
  <c r="T65" i="1"/>
  <c r="T66" i="1"/>
  <c r="T68" i="1"/>
  <c r="T69" i="1"/>
  <c r="T70" i="1"/>
  <c r="T72" i="1"/>
  <c r="T73" i="1"/>
  <c r="T74" i="1"/>
  <c r="T75" i="1"/>
  <c r="T77" i="1"/>
  <c r="T78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4" i="1"/>
  <c r="T95" i="1"/>
  <c r="T96" i="1"/>
  <c r="T97" i="1"/>
  <c r="T99" i="1"/>
  <c r="T100" i="1"/>
  <c r="T102" i="1"/>
  <c r="T103" i="1"/>
  <c r="T104" i="1"/>
  <c r="T105" i="1"/>
  <c r="T106" i="1"/>
  <c r="T107" i="1"/>
  <c r="T108" i="1"/>
  <c r="T109" i="1"/>
  <c r="T110" i="1"/>
  <c r="T111" i="1"/>
  <c r="T113" i="1"/>
  <c r="T116" i="1"/>
  <c r="T117" i="1"/>
  <c r="T118" i="1"/>
  <c r="T119" i="1"/>
  <c r="T121" i="1"/>
  <c r="T122" i="1"/>
  <c r="T123" i="1"/>
  <c r="T124" i="1"/>
  <c r="T125" i="1"/>
  <c r="T126" i="1"/>
  <c r="T127" i="1"/>
  <c r="T129" i="1"/>
  <c r="T130" i="1"/>
  <c r="T131" i="1"/>
  <c r="T132" i="1"/>
  <c r="T135" i="1"/>
  <c r="R51" i="1"/>
  <c r="R53" i="1"/>
  <c r="R54" i="1"/>
  <c r="R55" i="1"/>
  <c r="R56" i="1"/>
  <c r="R58" i="1"/>
  <c r="R59" i="1"/>
  <c r="R60" i="1"/>
  <c r="R61" i="1"/>
  <c r="R62" i="1"/>
  <c r="R63" i="1"/>
  <c r="R65" i="1"/>
  <c r="R66" i="1"/>
  <c r="R68" i="1"/>
  <c r="R69" i="1"/>
  <c r="R70" i="1"/>
  <c r="R72" i="1"/>
  <c r="R73" i="1"/>
  <c r="R74" i="1"/>
  <c r="R75" i="1"/>
  <c r="R77" i="1"/>
  <c r="R78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4" i="1"/>
  <c r="R95" i="1"/>
  <c r="R96" i="1"/>
  <c r="R97" i="1"/>
  <c r="R99" i="1"/>
  <c r="R100" i="1"/>
  <c r="R102" i="1"/>
  <c r="R103" i="1"/>
  <c r="R104" i="1"/>
  <c r="R105" i="1"/>
  <c r="R106" i="1"/>
  <c r="R107" i="1"/>
  <c r="R108" i="1"/>
  <c r="R109" i="1"/>
  <c r="R110" i="1"/>
  <c r="R111" i="1"/>
  <c r="R113" i="1"/>
  <c r="R116" i="1"/>
  <c r="R117" i="1"/>
  <c r="R118" i="1"/>
  <c r="R119" i="1"/>
  <c r="R121" i="1"/>
  <c r="R122" i="1"/>
  <c r="R123" i="1"/>
  <c r="R124" i="1"/>
  <c r="R125" i="1"/>
  <c r="R126" i="1"/>
  <c r="R127" i="1"/>
  <c r="R129" i="1"/>
  <c r="R130" i="1"/>
  <c r="R131" i="1"/>
  <c r="R132" i="1"/>
  <c r="R135" i="1"/>
  <c r="P51" i="1"/>
  <c r="P53" i="1"/>
  <c r="P54" i="1"/>
  <c r="P55" i="1"/>
  <c r="P56" i="1"/>
  <c r="P58" i="1"/>
  <c r="P59" i="1"/>
  <c r="P60" i="1"/>
  <c r="P61" i="1"/>
  <c r="P62" i="1"/>
  <c r="P63" i="1"/>
  <c r="P65" i="1"/>
  <c r="P66" i="1"/>
  <c r="P68" i="1"/>
  <c r="P69" i="1"/>
  <c r="P70" i="1"/>
  <c r="P72" i="1"/>
  <c r="P73" i="1"/>
  <c r="P74" i="1"/>
  <c r="P75" i="1"/>
  <c r="P77" i="1"/>
  <c r="P78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4" i="1"/>
  <c r="P95" i="1"/>
  <c r="P96" i="1"/>
  <c r="P97" i="1"/>
  <c r="P99" i="1"/>
  <c r="P100" i="1"/>
  <c r="P102" i="1"/>
  <c r="P103" i="1"/>
  <c r="P104" i="1"/>
  <c r="P105" i="1"/>
  <c r="P106" i="1"/>
  <c r="P107" i="1"/>
  <c r="P108" i="1"/>
  <c r="P109" i="1"/>
  <c r="P110" i="1"/>
  <c r="P111" i="1"/>
  <c r="P113" i="1"/>
  <c r="P116" i="1"/>
  <c r="P117" i="1"/>
  <c r="P118" i="1"/>
  <c r="P119" i="1"/>
  <c r="P121" i="1"/>
  <c r="P122" i="1"/>
  <c r="P123" i="1"/>
  <c r="P124" i="1"/>
  <c r="P125" i="1"/>
  <c r="P126" i="1"/>
  <c r="P127" i="1"/>
  <c r="P129" i="1"/>
  <c r="P130" i="1"/>
  <c r="P131" i="1"/>
  <c r="P132" i="1"/>
  <c r="P135" i="1"/>
  <c r="N51" i="1"/>
  <c r="N53" i="1"/>
  <c r="N54" i="1"/>
  <c r="N55" i="1"/>
  <c r="N56" i="1"/>
  <c r="N58" i="1"/>
  <c r="N59" i="1"/>
  <c r="N60" i="1"/>
  <c r="N61" i="1"/>
  <c r="N62" i="1"/>
  <c r="N63" i="1"/>
  <c r="N65" i="1"/>
  <c r="N66" i="1"/>
  <c r="N68" i="1"/>
  <c r="N69" i="1"/>
  <c r="N70" i="1"/>
  <c r="N72" i="1"/>
  <c r="N73" i="1"/>
  <c r="N74" i="1"/>
  <c r="N75" i="1"/>
  <c r="N77" i="1"/>
  <c r="N78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7" i="1"/>
  <c r="N99" i="1"/>
  <c r="N100" i="1"/>
  <c r="N102" i="1"/>
  <c r="N103" i="1"/>
  <c r="N104" i="1"/>
  <c r="N105" i="1"/>
  <c r="N106" i="1"/>
  <c r="N107" i="1"/>
  <c r="N108" i="1"/>
  <c r="N109" i="1"/>
  <c r="N110" i="1"/>
  <c r="N111" i="1"/>
  <c r="N113" i="1"/>
  <c r="N116" i="1"/>
  <c r="N117" i="1"/>
  <c r="N118" i="1"/>
  <c r="N119" i="1"/>
  <c r="N121" i="1"/>
  <c r="N122" i="1"/>
  <c r="N123" i="1"/>
  <c r="N124" i="1"/>
  <c r="N125" i="1"/>
  <c r="N126" i="1"/>
  <c r="N127" i="1"/>
  <c r="N129" i="1"/>
  <c r="N130" i="1"/>
  <c r="N131" i="1"/>
  <c r="N132" i="1"/>
  <c r="N135" i="1"/>
  <c r="L51" i="1"/>
  <c r="L53" i="1"/>
  <c r="L54" i="1"/>
  <c r="L55" i="1"/>
  <c r="L56" i="1"/>
  <c r="L58" i="1"/>
  <c r="L59" i="1"/>
  <c r="L60" i="1"/>
  <c r="L61" i="1"/>
  <c r="L62" i="1"/>
  <c r="L63" i="1"/>
  <c r="L65" i="1"/>
  <c r="L66" i="1"/>
  <c r="L68" i="1"/>
  <c r="L69" i="1"/>
  <c r="L70" i="1"/>
  <c r="L72" i="1"/>
  <c r="L73" i="1"/>
  <c r="L74" i="1"/>
  <c r="L75" i="1"/>
  <c r="L77" i="1"/>
  <c r="L78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9" i="1"/>
  <c r="L100" i="1"/>
  <c r="L102" i="1"/>
  <c r="L103" i="1"/>
  <c r="L104" i="1"/>
  <c r="L105" i="1"/>
  <c r="L106" i="1"/>
  <c r="L107" i="1"/>
  <c r="L108" i="1"/>
  <c r="L109" i="1"/>
  <c r="L110" i="1"/>
  <c r="L111" i="1"/>
  <c r="L113" i="1"/>
  <c r="L116" i="1"/>
  <c r="L117" i="1"/>
  <c r="L118" i="1"/>
  <c r="L119" i="1"/>
  <c r="L121" i="1"/>
  <c r="L122" i="1"/>
  <c r="L123" i="1"/>
  <c r="L124" i="1"/>
  <c r="L125" i="1"/>
  <c r="L126" i="1"/>
  <c r="L127" i="1"/>
  <c r="L129" i="1"/>
  <c r="L130" i="1"/>
  <c r="L131" i="1"/>
  <c r="L132" i="1"/>
  <c r="L135" i="1"/>
  <c r="J51" i="1"/>
  <c r="J53" i="1"/>
  <c r="J54" i="1"/>
  <c r="J55" i="1"/>
  <c r="J56" i="1"/>
  <c r="J58" i="1"/>
  <c r="J59" i="1"/>
  <c r="J60" i="1"/>
  <c r="J61" i="1"/>
  <c r="J62" i="1"/>
  <c r="J63" i="1"/>
  <c r="J65" i="1"/>
  <c r="J66" i="1"/>
  <c r="J68" i="1"/>
  <c r="J69" i="1"/>
  <c r="J70" i="1"/>
  <c r="J72" i="1"/>
  <c r="J73" i="1"/>
  <c r="J74" i="1"/>
  <c r="J75" i="1"/>
  <c r="J77" i="1"/>
  <c r="J78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9" i="1"/>
  <c r="J100" i="1"/>
  <c r="J102" i="1"/>
  <c r="J103" i="1"/>
  <c r="J104" i="1"/>
  <c r="J105" i="1"/>
  <c r="J106" i="1"/>
  <c r="J107" i="1"/>
  <c r="J108" i="1"/>
  <c r="J109" i="1"/>
  <c r="J110" i="1"/>
  <c r="J111" i="1"/>
  <c r="J113" i="1"/>
  <c r="J116" i="1"/>
  <c r="J117" i="1"/>
  <c r="J118" i="1"/>
  <c r="J119" i="1"/>
  <c r="J121" i="1"/>
  <c r="J122" i="1"/>
  <c r="J123" i="1"/>
  <c r="J124" i="1"/>
  <c r="J125" i="1"/>
  <c r="J126" i="1"/>
  <c r="J127" i="1"/>
  <c r="J129" i="1"/>
  <c r="J130" i="1"/>
  <c r="J131" i="1"/>
  <c r="J132" i="1"/>
  <c r="J135" i="1"/>
  <c r="H51" i="1"/>
  <c r="H53" i="1"/>
  <c r="H54" i="1"/>
  <c r="H55" i="1"/>
  <c r="H56" i="1"/>
  <c r="H58" i="1"/>
  <c r="H59" i="1"/>
  <c r="H60" i="1"/>
  <c r="H61" i="1"/>
  <c r="H62" i="1"/>
  <c r="H63" i="1"/>
  <c r="H65" i="1"/>
  <c r="H66" i="1"/>
  <c r="H68" i="1"/>
  <c r="H69" i="1"/>
  <c r="H70" i="1"/>
  <c r="H72" i="1"/>
  <c r="H73" i="1"/>
  <c r="H74" i="1"/>
  <c r="H75" i="1"/>
  <c r="H77" i="1"/>
  <c r="H78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9" i="1"/>
  <c r="H100" i="1"/>
  <c r="H102" i="1"/>
  <c r="H103" i="1"/>
  <c r="H104" i="1"/>
  <c r="H105" i="1"/>
  <c r="H106" i="1"/>
  <c r="H107" i="1"/>
  <c r="H108" i="1"/>
  <c r="H109" i="1"/>
  <c r="H110" i="1"/>
  <c r="H111" i="1"/>
  <c r="H113" i="1"/>
  <c r="H116" i="1"/>
  <c r="H117" i="1"/>
  <c r="H118" i="1"/>
  <c r="H119" i="1"/>
  <c r="H121" i="1"/>
  <c r="H122" i="1"/>
  <c r="H123" i="1"/>
  <c r="H124" i="1"/>
  <c r="H125" i="1"/>
  <c r="H126" i="1"/>
  <c r="H127" i="1"/>
  <c r="H129" i="1"/>
  <c r="H130" i="1"/>
  <c r="H131" i="1"/>
  <c r="H132" i="1"/>
  <c r="H135" i="1"/>
  <c r="F51" i="1"/>
  <c r="F53" i="1"/>
  <c r="F54" i="1"/>
  <c r="F55" i="1"/>
  <c r="F56" i="1"/>
  <c r="F58" i="1"/>
  <c r="F59" i="1"/>
  <c r="F60" i="1"/>
  <c r="F61" i="1"/>
  <c r="F62" i="1"/>
  <c r="F63" i="1"/>
  <c r="F65" i="1"/>
  <c r="F66" i="1"/>
  <c r="F68" i="1"/>
  <c r="F69" i="1"/>
  <c r="F70" i="1"/>
  <c r="F72" i="1"/>
  <c r="F73" i="1"/>
  <c r="F74" i="1"/>
  <c r="F75" i="1"/>
  <c r="F77" i="1"/>
  <c r="F78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95" i="1"/>
  <c r="F96" i="1"/>
  <c r="F97" i="1"/>
  <c r="F99" i="1"/>
  <c r="F100" i="1"/>
  <c r="F102" i="1"/>
  <c r="F103" i="1"/>
  <c r="F104" i="1"/>
  <c r="F105" i="1"/>
  <c r="F106" i="1"/>
  <c r="F107" i="1"/>
  <c r="F108" i="1"/>
  <c r="F109" i="1"/>
  <c r="F110" i="1"/>
  <c r="F111" i="1"/>
  <c r="F113" i="1"/>
  <c r="F116" i="1"/>
  <c r="F117" i="1"/>
  <c r="F118" i="1"/>
  <c r="F119" i="1"/>
  <c r="F121" i="1"/>
  <c r="F122" i="1"/>
  <c r="F123" i="1"/>
  <c r="F124" i="1"/>
  <c r="F125" i="1"/>
  <c r="F126" i="1"/>
  <c r="F127" i="1"/>
  <c r="F129" i="1"/>
  <c r="F130" i="1"/>
  <c r="F131" i="1"/>
  <c r="F132" i="1"/>
  <c r="F135" i="1"/>
  <c r="D51" i="1"/>
  <c r="D53" i="1"/>
  <c r="D54" i="1"/>
  <c r="D55" i="1"/>
  <c r="D56" i="1"/>
  <c r="AC56" i="1" s="1"/>
  <c r="D58" i="1"/>
  <c r="D59" i="1"/>
  <c r="D60" i="1"/>
  <c r="AC60" i="1" s="1"/>
  <c r="C7" i="10" s="1"/>
  <c r="M7" i="10" s="1"/>
  <c r="D61" i="1"/>
  <c r="D62" i="1"/>
  <c r="D63" i="1"/>
  <c r="D65" i="1"/>
  <c r="AC65" i="1" s="1"/>
  <c r="C8" i="10" s="1"/>
  <c r="D66" i="1"/>
  <c r="D68" i="1"/>
  <c r="AC68" i="1" s="1"/>
  <c r="D69" i="1"/>
  <c r="D70" i="1"/>
  <c r="AC70" i="1" s="1"/>
  <c r="C10" i="15" s="1"/>
  <c r="M10" i="15" s="1"/>
  <c r="D72" i="1"/>
  <c r="AC72" i="1" s="1"/>
  <c r="C10" i="10" s="1"/>
  <c r="M10" i="10" s="1"/>
  <c r="D73" i="1"/>
  <c r="AC73" i="1" s="1"/>
  <c r="C11" i="15" s="1"/>
  <c r="M11" i="15" s="1"/>
  <c r="D74" i="1"/>
  <c r="D75" i="1"/>
  <c r="D77" i="1"/>
  <c r="D78" i="1"/>
  <c r="AC78" i="1" s="1"/>
  <c r="D80" i="1"/>
  <c r="AC80" i="1" s="1"/>
  <c r="D81" i="1"/>
  <c r="AC81" i="1" s="1"/>
  <c r="D82" i="1"/>
  <c r="D83" i="1"/>
  <c r="D84" i="1"/>
  <c r="AC84" i="1" s="1"/>
  <c r="D85" i="1"/>
  <c r="D86" i="1"/>
  <c r="AC86" i="1" s="1"/>
  <c r="D87" i="1"/>
  <c r="D88" i="1"/>
  <c r="AC88" i="1" s="1"/>
  <c r="D89" i="1"/>
  <c r="AC89" i="1" s="1"/>
  <c r="D90" i="1"/>
  <c r="D91" i="1"/>
  <c r="AC91" i="1" s="1"/>
  <c r="D92" i="1"/>
  <c r="AC92" i="1" s="1"/>
  <c r="D94" i="1"/>
  <c r="AC94" i="1" s="1"/>
  <c r="D95" i="1"/>
  <c r="AC95" i="1" s="1"/>
  <c r="D96" i="1"/>
  <c r="AC96" i="1" s="1"/>
  <c r="D97" i="1"/>
  <c r="AC97" i="1" s="1"/>
  <c r="D99" i="1"/>
  <c r="D100" i="1"/>
  <c r="AC100" i="1" s="1"/>
  <c r="D102" i="1"/>
  <c r="D103" i="1"/>
  <c r="AC103" i="1" s="1"/>
  <c r="D104" i="1"/>
  <c r="AC104" i="1" s="1"/>
  <c r="D105" i="1"/>
  <c r="AC105" i="1" s="1"/>
  <c r="D106" i="1"/>
  <c r="D107" i="1"/>
  <c r="D108" i="1"/>
  <c r="AC108" i="1" s="1"/>
  <c r="D109" i="1"/>
  <c r="D110" i="1"/>
  <c r="D111" i="1"/>
  <c r="D113" i="1"/>
  <c r="AC113" i="1" s="1"/>
  <c r="D116" i="1"/>
  <c r="D117" i="1"/>
  <c r="D118" i="1"/>
  <c r="AC118" i="1" s="1"/>
  <c r="D119" i="1"/>
  <c r="D121" i="1"/>
  <c r="D122" i="1"/>
  <c r="D123" i="1"/>
  <c r="AC123" i="1" s="1"/>
  <c r="C9" i="18" s="1"/>
  <c r="M9" i="18" s="1"/>
  <c r="D124" i="1"/>
  <c r="AC124" i="1" s="1"/>
  <c r="C8" i="16" s="1"/>
  <c r="D125" i="1"/>
  <c r="D126" i="1"/>
  <c r="AC126" i="1" s="1"/>
  <c r="D127" i="1"/>
  <c r="D129" i="1"/>
  <c r="AC129" i="1" s="1"/>
  <c r="C12" i="10" s="1"/>
  <c r="M12" i="10" s="1"/>
  <c r="D130" i="1"/>
  <c r="D131" i="1"/>
  <c r="AC131" i="1" s="1"/>
  <c r="D132" i="1"/>
  <c r="AC132" i="1" s="1"/>
  <c r="D135" i="1"/>
  <c r="Z50" i="1"/>
  <c r="X50" i="1"/>
  <c r="V50" i="1"/>
  <c r="T50" i="1"/>
  <c r="R50" i="1"/>
  <c r="P50" i="1"/>
  <c r="N50" i="1"/>
  <c r="L50" i="1"/>
  <c r="J50" i="1"/>
  <c r="H50" i="1"/>
  <c r="F50" i="1"/>
  <c r="D50" i="1"/>
  <c r="AL17" i="1"/>
  <c r="AL34" i="1"/>
  <c r="AL40" i="1"/>
  <c r="AD7" i="1"/>
  <c r="AD8" i="1"/>
  <c r="AD9" i="1"/>
  <c r="AD10" i="1"/>
  <c r="AD11" i="1"/>
  <c r="AD12" i="1"/>
  <c r="AD13" i="1"/>
  <c r="AD14" i="1"/>
  <c r="AD15" i="1"/>
  <c r="AD16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5" i="1"/>
  <c r="AD36" i="1"/>
  <c r="AD37" i="1"/>
  <c r="AD38" i="1"/>
  <c r="AD39" i="1"/>
  <c r="AC41" i="1"/>
  <c r="AD41" i="1"/>
  <c r="AC42" i="1"/>
  <c r="AD42" i="1"/>
  <c r="AE42" i="1"/>
  <c r="AC43" i="1"/>
  <c r="AD43" i="1"/>
  <c r="AE43" i="1"/>
  <c r="AC45" i="1"/>
  <c r="AD45" i="1"/>
  <c r="AE45" i="1"/>
  <c r="AD6" i="1"/>
  <c r="AA47" i="1"/>
  <c r="Y47" i="1"/>
  <c r="W47" i="1"/>
  <c r="U47" i="1"/>
  <c r="S47" i="1"/>
  <c r="Q47" i="1"/>
  <c r="O47" i="1"/>
  <c r="M47" i="1"/>
  <c r="K47" i="1"/>
  <c r="I47" i="1"/>
  <c r="G47" i="1"/>
  <c r="E47" i="1"/>
  <c r="Z41" i="1"/>
  <c r="AE41" i="1" s="1"/>
  <c r="Z7" i="1"/>
  <c r="Z8" i="1"/>
  <c r="Z9" i="1"/>
  <c r="Z10" i="1"/>
  <c r="Z11" i="1"/>
  <c r="Z12" i="1"/>
  <c r="Z13" i="1"/>
  <c r="Z14" i="1"/>
  <c r="Z15" i="1"/>
  <c r="Z16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2" i="1"/>
  <c r="Z33" i="1"/>
  <c r="Z35" i="1"/>
  <c r="Z36" i="1"/>
  <c r="Z37" i="1"/>
  <c r="Z38" i="1"/>
  <c r="Z39" i="1"/>
  <c r="X7" i="1"/>
  <c r="X8" i="1"/>
  <c r="X9" i="1"/>
  <c r="X10" i="1"/>
  <c r="X11" i="1"/>
  <c r="X12" i="1"/>
  <c r="X13" i="1"/>
  <c r="X14" i="1"/>
  <c r="X15" i="1"/>
  <c r="X16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2" i="1"/>
  <c r="X33" i="1"/>
  <c r="X35" i="1"/>
  <c r="X36" i="1"/>
  <c r="X37" i="1"/>
  <c r="X38" i="1"/>
  <c r="X39" i="1"/>
  <c r="V7" i="1"/>
  <c r="V8" i="1"/>
  <c r="V9" i="1"/>
  <c r="V10" i="1"/>
  <c r="V11" i="1"/>
  <c r="V12" i="1"/>
  <c r="V13" i="1"/>
  <c r="V14" i="1"/>
  <c r="V15" i="1"/>
  <c r="V16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2" i="1"/>
  <c r="V33" i="1"/>
  <c r="V35" i="1"/>
  <c r="V36" i="1"/>
  <c r="V37" i="1"/>
  <c r="V38" i="1"/>
  <c r="V39" i="1"/>
  <c r="T7" i="1"/>
  <c r="T8" i="1"/>
  <c r="T9" i="1"/>
  <c r="T10" i="1"/>
  <c r="T11" i="1"/>
  <c r="T12" i="1"/>
  <c r="T13" i="1"/>
  <c r="T14" i="1"/>
  <c r="T15" i="1"/>
  <c r="T16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2" i="1"/>
  <c r="T33" i="1"/>
  <c r="T35" i="1"/>
  <c r="T36" i="1"/>
  <c r="T37" i="1"/>
  <c r="T38" i="1"/>
  <c r="T39" i="1"/>
  <c r="R7" i="1"/>
  <c r="R8" i="1"/>
  <c r="R9" i="1"/>
  <c r="R10" i="1"/>
  <c r="R11" i="1"/>
  <c r="R12" i="1"/>
  <c r="R13" i="1"/>
  <c r="R14" i="1"/>
  <c r="R15" i="1"/>
  <c r="R16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2" i="1"/>
  <c r="R33" i="1"/>
  <c r="R35" i="1"/>
  <c r="R36" i="1"/>
  <c r="R37" i="1"/>
  <c r="R38" i="1"/>
  <c r="R39" i="1"/>
  <c r="P7" i="1"/>
  <c r="P8" i="1"/>
  <c r="P9" i="1"/>
  <c r="P10" i="1"/>
  <c r="P11" i="1"/>
  <c r="P12" i="1"/>
  <c r="P13" i="1"/>
  <c r="P14" i="1"/>
  <c r="P15" i="1"/>
  <c r="P16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2" i="1"/>
  <c r="P33" i="1"/>
  <c r="P35" i="1"/>
  <c r="P36" i="1"/>
  <c r="P37" i="1"/>
  <c r="P38" i="1"/>
  <c r="P39" i="1"/>
  <c r="N7" i="1"/>
  <c r="N8" i="1"/>
  <c r="N9" i="1"/>
  <c r="N10" i="1"/>
  <c r="N11" i="1"/>
  <c r="N12" i="1"/>
  <c r="N13" i="1"/>
  <c r="N14" i="1"/>
  <c r="N15" i="1"/>
  <c r="N16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2" i="1"/>
  <c r="N33" i="1"/>
  <c r="N35" i="1"/>
  <c r="N36" i="1"/>
  <c r="N37" i="1"/>
  <c r="N38" i="1"/>
  <c r="N39" i="1"/>
  <c r="L7" i="1"/>
  <c r="L8" i="1"/>
  <c r="L9" i="1"/>
  <c r="L10" i="1"/>
  <c r="L11" i="1"/>
  <c r="L12" i="1"/>
  <c r="L13" i="1"/>
  <c r="L14" i="1"/>
  <c r="L15" i="1"/>
  <c r="L16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2" i="1"/>
  <c r="L33" i="1"/>
  <c r="L35" i="1"/>
  <c r="L36" i="1"/>
  <c r="L37" i="1"/>
  <c r="L38" i="1"/>
  <c r="L39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2" i="1"/>
  <c r="J33" i="1"/>
  <c r="J35" i="1"/>
  <c r="J36" i="1"/>
  <c r="J37" i="1"/>
  <c r="J38" i="1"/>
  <c r="J39" i="1"/>
  <c r="H7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33" i="1"/>
  <c r="H35" i="1"/>
  <c r="H36" i="1"/>
  <c r="H37" i="1"/>
  <c r="H38" i="1"/>
  <c r="H39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5" i="1"/>
  <c r="F36" i="1"/>
  <c r="F37" i="1"/>
  <c r="F38" i="1"/>
  <c r="F39" i="1"/>
  <c r="Z6" i="1"/>
  <c r="X6" i="1"/>
  <c r="V6" i="1"/>
  <c r="T6" i="1"/>
  <c r="R6" i="1"/>
  <c r="P6" i="1"/>
  <c r="N6" i="1"/>
  <c r="L6" i="1"/>
  <c r="J6" i="1"/>
  <c r="H6" i="1"/>
  <c r="F6" i="1"/>
  <c r="D7" i="1"/>
  <c r="AC7" i="1" s="1"/>
  <c r="D8" i="1"/>
  <c r="AC8" i="1" s="1"/>
  <c r="D9" i="1"/>
  <c r="D10" i="1"/>
  <c r="AC10" i="1" s="1"/>
  <c r="D11" i="1"/>
  <c r="AC11" i="1" s="1"/>
  <c r="D12" i="1"/>
  <c r="D13" i="1"/>
  <c r="AC13" i="1" s="1"/>
  <c r="D14" i="1"/>
  <c r="AC14" i="1" s="1"/>
  <c r="D15" i="1"/>
  <c r="AC15" i="1" s="1"/>
  <c r="D16" i="1"/>
  <c r="AC16" i="1" s="1"/>
  <c r="D18" i="1"/>
  <c r="D19" i="1"/>
  <c r="AC19" i="1" s="1"/>
  <c r="D20" i="1"/>
  <c r="D21" i="1"/>
  <c r="AC21" i="1" s="1"/>
  <c r="D22" i="1"/>
  <c r="AC22" i="1" s="1"/>
  <c r="D23" i="1"/>
  <c r="AC23" i="1" s="1"/>
  <c r="D24" i="1"/>
  <c r="AC24" i="1" s="1"/>
  <c r="D25" i="1"/>
  <c r="D26" i="1"/>
  <c r="AC26" i="1" s="1"/>
  <c r="D27" i="1"/>
  <c r="AC27" i="1" s="1"/>
  <c r="D28" i="1"/>
  <c r="D29" i="1"/>
  <c r="AC29" i="1" s="1"/>
  <c r="D30" i="1"/>
  <c r="AC30" i="1" s="1"/>
  <c r="AC31" i="1"/>
  <c r="D32" i="1"/>
  <c r="AC32" i="1" s="1"/>
  <c r="D33" i="1"/>
  <c r="D35" i="1"/>
  <c r="AC35" i="1" s="1"/>
  <c r="D36" i="1"/>
  <c r="D37" i="1"/>
  <c r="AC37" i="1" s="1"/>
  <c r="D38" i="1"/>
  <c r="AC38" i="1" s="1"/>
  <c r="D39" i="1"/>
  <c r="AC39" i="1" s="1"/>
  <c r="D6" i="1"/>
  <c r="AE130" i="1" l="1"/>
  <c r="E13" i="15" s="1"/>
  <c r="G13" i="15" s="1"/>
  <c r="AE109" i="1"/>
  <c r="AE90" i="1"/>
  <c r="AH90" i="1" s="1"/>
  <c r="AE82" i="1"/>
  <c r="AE61" i="1"/>
  <c r="AH61" i="1" s="1"/>
  <c r="AE51" i="1"/>
  <c r="D25" i="6"/>
  <c r="E47" i="6"/>
  <c r="F25" i="6"/>
  <c r="G47" i="6"/>
  <c r="H25" i="6"/>
  <c r="I47" i="6"/>
  <c r="J25" i="6"/>
  <c r="K47" i="6"/>
  <c r="L25" i="6"/>
  <c r="M47" i="6"/>
  <c r="N25" i="6"/>
  <c r="R6" i="16"/>
  <c r="E25" i="6"/>
  <c r="G25" i="6"/>
  <c r="I25" i="6"/>
  <c r="K25" i="6"/>
  <c r="M25" i="6"/>
  <c r="D15" i="15"/>
  <c r="M8" i="10"/>
  <c r="R8" i="18"/>
  <c r="R6" i="15"/>
  <c r="T8" i="18"/>
  <c r="T6" i="15"/>
  <c r="V8" i="18"/>
  <c r="V6" i="15"/>
  <c r="X8" i="18"/>
  <c r="X6" i="15"/>
  <c r="Z8" i="18"/>
  <c r="Z6" i="15"/>
  <c r="AB8" i="18"/>
  <c r="AB6" i="15"/>
  <c r="V6" i="16"/>
  <c r="AB6" i="16"/>
  <c r="T6" i="18"/>
  <c r="X6" i="18"/>
  <c r="AB6" i="18"/>
  <c r="R5" i="10"/>
  <c r="T5" i="10"/>
  <c r="V5" i="10"/>
  <c r="X5" i="10"/>
  <c r="Z5" i="10"/>
  <c r="AB5" i="10"/>
  <c r="U6" i="18"/>
  <c r="T6" i="16"/>
  <c r="Z6" i="16"/>
  <c r="AC116" i="1"/>
  <c r="C25" i="6"/>
  <c r="D47" i="6"/>
  <c r="F47" i="6"/>
  <c r="H47" i="6"/>
  <c r="J47" i="6"/>
  <c r="L47" i="6"/>
  <c r="N47" i="6"/>
  <c r="AA6" i="18"/>
  <c r="AE135" i="1"/>
  <c r="AE85" i="1"/>
  <c r="AE75" i="1"/>
  <c r="AH75" i="1" s="1"/>
  <c r="AE55" i="1"/>
  <c r="E6" i="16" s="1"/>
  <c r="G6" i="16" s="1"/>
  <c r="Q6" i="16"/>
  <c r="S6" i="16"/>
  <c r="U6" i="16"/>
  <c r="W6" i="16"/>
  <c r="Y6" i="16"/>
  <c r="AA6" i="16"/>
  <c r="Y6" i="18"/>
  <c r="X6" i="16"/>
  <c r="S6" i="18"/>
  <c r="W6" i="18"/>
  <c r="AC18" i="1"/>
  <c r="AL18" i="1" s="1"/>
  <c r="Q6" i="18"/>
  <c r="AC63" i="1"/>
  <c r="C7" i="18" s="1"/>
  <c r="Q8" i="18"/>
  <c r="AC54" i="1"/>
  <c r="C6" i="15" s="1"/>
  <c r="M6" i="15" s="1"/>
  <c r="Q6" i="15"/>
  <c r="S8" i="18"/>
  <c r="S6" i="15"/>
  <c r="U8" i="18"/>
  <c r="U6" i="15"/>
  <c r="W8" i="18"/>
  <c r="W6" i="15"/>
  <c r="Y8" i="18"/>
  <c r="Y6" i="15"/>
  <c r="AA8" i="18"/>
  <c r="AA6" i="15"/>
  <c r="AC121" i="1"/>
  <c r="C11" i="10" s="1"/>
  <c r="M11" i="10" s="1"/>
  <c r="C47" i="6"/>
  <c r="R6" i="18"/>
  <c r="V6" i="18"/>
  <c r="Z6" i="18"/>
  <c r="AC53" i="1"/>
  <c r="C5" i="10" s="1"/>
  <c r="Q5" i="10"/>
  <c r="S5" i="10"/>
  <c r="U5" i="10"/>
  <c r="W5" i="10"/>
  <c r="Y5" i="10"/>
  <c r="AA5" i="10"/>
  <c r="D11" i="18"/>
  <c r="D11" i="16"/>
  <c r="M8" i="16"/>
  <c r="K9" i="16"/>
  <c r="AL133" i="1"/>
  <c r="AH44" i="1"/>
  <c r="AE119" i="1"/>
  <c r="AE99" i="1"/>
  <c r="AI44" i="1"/>
  <c r="AL44" i="1"/>
  <c r="AE127" i="1"/>
  <c r="AH127" i="1" s="1"/>
  <c r="AE107" i="1"/>
  <c r="AH107" i="1" s="1"/>
  <c r="AL147" i="1"/>
  <c r="AL143" i="1"/>
  <c r="AL139" i="1"/>
  <c r="AE69" i="1"/>
  <c r="AE59" i="1"/>
  <c r="E6" i="10" s="1"/>
  <c r="AL145" i="1"/>
  <c r="AL141" i="1"/>
  <c r="AL137" i="1"/>
  <c r="AE117" i="1"/>
  <c r="AE106" i="1"/>
  <c r="AE87" i="1"/>
  <c r="AH87" i="1" s="1"/>
  <c r="AE58" i="1"/>
  <c r="AC55" i="1"/>
  <c r="C6" i="16" s="1"/>
  <c r="M6" i="16" s="1"/>
  <c r="AE125" i="1"/>
  <c r="AH125" i="1" s="1"/>
  <c r="AE95" i="1"/>
  <c r="AE77" i="1"/>
  <c r="AH77" i="1" s="1"/>
  <c r="AE66" i="1"/>
  <c r="AE86" i="1"/>
  <c r="AE118" i="1"/>
  <c r="AL144" i="1"/>
  <c r="AL140" i="1"/>
  <c r="AL136" i="1"/>
  <c r="AC119" i="1"/>
  <c r="AC59" i="1"/>
  <c r="C6" i="10" s="1"/>
  <c r="M6" i="10" s="1"/>
  <c r="AE94" i="1"/>
  <c r="AC135" i="1"/>
  <c r="AL135" i="1" s="1"/>
  <c r="AC107" i="1"/>
  <c r="AE111" i="1"/>
  <c r="AE122" i="1"/>
  <c r="AE110" i="1"/>
  <c r="AE102" i="1"/>
  <c r="AH102" i="1" s="1"/>
  <c r="AE83" i="1"/>
  <c r="AE62" i="1"/>
  <c r="E8" i="15" s="1"/>
  <c r="G8" i="15" s="1"/>
  <c r="AE126" i="1"/>
  <c r="AI126" i="1" s="1"/>
  <c r="AE78" i="1"/>
  <c r="AH78" i="1" s="1"/>
  <c r="AE70" i="1"/>
  <c r="AL146" i="1"/>
  <c r="AL142" i="1"/>
  <c r="AL138" i="1"/>
  <c r="AL134" i="1"/>
  <c r="AC75" i="1"/>
  <c r="AE123" i="1"/>
  <c r="AE63" i="1"/>
  <c r="E7" i="18" s="1"/>
  <c r="G7" i="18" s="1"/>
  <c r="AH109" i="1"/>
  <c r="AC111" i="1"/>
  <c r="AL111" i="1" s="1"/>
  <c r="AC99" i="1"/>
  <c r="AC87" i="1"/>
  <c r="AC51" i="1"/>
  <c r="AE103" i="1"/>
  <c r="AH103" i="1" s="1"/>
  <c r="AE74" i="1"/>
  <c r="AE50" i="1"/>
  <c r="AH50" i="1" s="1"/>
  <c r="AC127" i="1"/>
  <c r="AH135" i="1"/>
  <c r="AL132" i="1"/>
  <c r="AL131" i="1"/>
  <c r="AC83" i="1"/>
  <c r="AE54" i="1"/>
  <c r="E6" i="15" s="1"/>
  <c r="AE72" i="1"/>
  <c r="AE80" i="1"/>
  <c r="AE88" i="1"/>
  <c r="AH88" i="1" s="1"/>
  <c r="AE96" i="1"/>
  <c r="AE104" i="1"/>
  <c r="AH104" i="1" s="1"/>
  <c r="AC130" i="1"/>
  <c r="AC122" i="1"/>
  <c r="C12" i="15" s="1"/>
  <c r="M12" i="15" s="1"/>
  <c r="AC110" i="1"/>
  <c r="AC106" i="1"/>
  <c r="AC102" i="1"/>
  <c r="AC90" i="1"/>
  <c r="AI90" i="1" s="1"/>
  <c r="AJ90" i="1" s="1"/>
  <c r="AC82" i="1"/>
  <c r="AC74" i="1"/>
  <c r="C7" i="16" s="1"/>
  <c r="M7" i="16" s="1"/>
  <c r="AC66" i="1"/>
  <c r="C9" i="15" s="1"/>
  <c r="M9" i="15" s="1"/>
  <c r="AC62" i="1"/>
  <c r="C8" i="15" s="1"/>
  <c r="M8" i="15" s="1"/>
  <c r="AC58" i="1"/>
  <c r="AE53" i="1"/>
  <c r="E5" i="10" s="1"/>
  <c r="AE56" i="1"/>
  <c r="AE65" i="1"/>
  <c r="E8" i="10" s="1"/>
  <c r="I8" i="10" s="1"/>
  <c r="AE73" i="1"/>
  <c r="AE81" i="1"/>
  <c r="AH81" i="1" s="1"/>
  <c r="AE89" i="1"/>
  <c r="AH89" i="1" s="1"/>
  <c r="AE97" i="1"/>
  <c r="AE105" i="1"/>
  <c r="AE113" i="1"/>
  <c r="AE121" i="1"/>
  <c r="AE129" i="1"/>
  <c r="AC125" i="1"/>
  <c r="AC117" i="1"/>
  <c r="AC109" i="1"/>
  <c r="AI109" i="1" s="1"/>
  <c r="AC85" i="1"/>
  <c r="AC77" i="1"/>
  <c r="AC69" i="1"/>
  <c r="C9" i="10" s="1"/>
  <c r="AC61" i="1"/>
  <c r="AE91" i="1"/>
  <c r="AI91" i="1" s="1"/>
  <c r="AE131" i="1"/>
  <c r="AI131" i="1" s="1"/>
  <c r="AC50" i="1"/>
  <c r="AE60" i="1"/>
  <c r="E7" i="10" s="1"/>
  <c r="G7" i="10" s="1"/>
  <c r="AE68" i="1"/>
  <c r="AE84" i="1"/>
  <c r="AE92" i="1"/>
  <c r="AE100" i="1"/>
  <c r="AE108" i="1"/>
  <c r="AH108" i="1" s="1"/>
  <c r="AE116" i="1"/>
  <c r="AE124" i="1"/>
  <c r="AE132" i="1"/>
  <c r="AI132" i="1" s="1"/>
  <c r="AL41" i="1"/>
  <c r="AL32" i="1"/>
  <c r="AL24" i="1"/>
  <c r="AL15" i="1"/>
  <c r="AL7" i="1"/>
  <c r="AL43" i="1"/>
  <c r="AI42" i="1"/>
  <c r="AI45" i="1"/>
  <c r="AL38" i="1"/>
  <c r="AL29" i="1"/>
  <c r="AL21" i="1"/>
  <c r="AI41" i="1"/>
  <c r="AL31" i="1"/>
  <c r="AL23" i="1"/>
  <c r="AL14" i="1"/>
  <c r="AH41" i="1"/>
  <c r="AH45" i="1"/>
  <c r="AL39" i="1"/>
  <c r="AL30" i="1"/>
  <c r="AL22" i="1"/>
  <c r="AL13" i="1"/>
  <c r="AI43" i="1"/>
  <c r="AL37" i="1"/>
  <c r="AL11" i="1"/>
  <c r="AL19" i="1"/>
  <c r="AL10" i="1"/>
  <c r="AH42" i="1"/>
  <c r="AL16" i="1"/>
  <c r="AL8" i="1"/>
  <c r="AL35" i="1"/>
  <c r="AL27" i="1"/>
  <c r="AL42" i="1"/>
  <c r="AL26" i="1"/>
  <c r="AH43" i="1"/>
  <c r="AL45" i="1"/>
  <c r="T47" i="1"/>
  <c r="N47" i="1"/>
  <c r="F47" i="1"/>
  <c r="H47" i="1"/>
  <c r="P47" i="1"/>
  <c r="AE38" i="1"/>
  <c r="AH38" i="1" s="1"/>
  <c r="AE30" i="1"/>
  <c r="AH30" i="1" s="1"/>
  <c r="AE22" i="1"/>
  <c r="AE14" i="1"/>
  <c r="L47" i="1"/>
  <c r="AE6" i="1"/>
  <c r="AE33" i="1"/>
  <c r="AH33" i="1" s="1"/>
  <c r="AE25" i="1"/>
  <c r="AH25" i="1" s="1"/>
  <c r="AE9" i="1"/>
  <c r="AC6" i="1"/>
  <c r="AL6" i="1" s="1"/>
  <c r="R47" i="1"/>
  <c r="AE36" i="1"/>
  <c r="AH36" i="1" s="1"/>
  <c r="AE28" i="1"/>
  <c r="AH28" i="1" s="1"/>
  <c r="AE20" i="1"/>
  <c r="AE12" i="1"/>
  <c r="J47" i="1"/>
  <c r="Z47" i="1"/>
  <c r="V47" i="1"/>
  <c r="X47" i="1"/>
  <c r="AE35" i="1"/>
  <c r="AH35" i="1" s="1"/>
  <c r="AC33" i="1"/>
  <c r="AL33" i="1" s="1"/>
  <c r="AE27" i="1"/>
  <c r="AI27" i="1" s="1"/>
  <c r="AC25" i="1"/>
  <c r="AE19" i="1"/>
  <c r="AE11" i="1"/>
  <c r="AC9" i="1"/>
  <c r="AL9" i="1" s="1"/>
  <c r="AC28" i="1"/>
  <c r="AC12" i="1"/>
  <c r="AL12" i="1" s="1"/>
  <c r="AE32" i="1"/>
  <c r="AH32" i="1" s="1"/>
  <c r="AE24" i="1"/>
  <c r="AE16" i="1"/>
  <c r="AE8" i="1"/>
  <c r="AE37" i="1"/>
  <c r="AI37" i="1" s="1"/>
  <c r="AE29" i="1"/>
  <c r="AH29" i="1" s="1"/>
  <c r="AE21" i="1"/>
  <c r="AE13" i="1"/>
  <c r="AC36" i="1"/>
  <c r="AC20" i="1"/>
  <c r="AL20" i="1" s="1"/>
  <c r="D47" i="1"/>
  <c r="AE26" i="1"/>
  <c r="AI26" i="1" s="1"/>
  <c r="AE18" i="1"/>
  <c r="AE10" i="1"/>
  <c r="AE39" i="1"/>
  <c r="AH39" i="1" s="1"/>
  <c r="AE31" i="1"/>
  <c r="AE23" i="1"/>
  <c r="AE15" i="1"/>
  <c r="AE7" i="1"/>
  <c r="AD47" i="1"/>
  <c r="E7" i="15" l="1"/>
  <c r="G7" i="15" s="1"/>
  <c r="AI50" i="1"/>
  <c r="AH130" i="1"/>
  <c r="AH121" i="1"/>
  <c r="E11" i="10"/>
  <c r="AI70" i="1"/>
  <c r="E10" i="15"/>
  <c r="G5" i="10"/>
  <c r="AH72" i="1"/>
  <c r="E10" i="10"/>
  <c r="AH69" i="1"/>
  <c r="E9" i="10"/>
  <c r="G9" i="10" s="1"/>
  <c r="C11" i="16"/>
  <c r="M11" i="16" s="1"/>
  <c r="C6" i="18"/>
  <c r="AI61" i="1"/>
  <c r="AJ61" i="1" s="1"/>
  <c r="C7" i="15"/>
  <c r="AH80" i="1"/>
  <c r="E8" i="18"/>
  <c r="G8" i="18" s="1"/>
  <c r="E6" i="18"/>
  <c r="G6" i="18" s="1"/>
  <c r="G6" i="15"/>
  <c r="AI75" i="1"/>
  <c r="I8" i="15"/>
  <c r="K8" i="15" s="1"/>
  <c r="AH74" i="1"/>
  <c r="E7" i="16"/>
  <c r="AI123" i="1"/>
  <c r="E9" i="18"/>
  <c r="G8" i="10"/>
  <c r="AI130" i="1"/>
  <c r="C13" i="15"/>
  <c r="AH66" i="1"/>
  <c r="E9" i="15"/>
  <c r="I7" i="16"/>
  <c r="AH124" i="1"/>
  <c r="E8" i="16"/>
  <c r="AI73" i="1"/>
  <c r="E11" i="15"/>
  <c r="C8" i="18"/>
  <c r="AH126" i="1"/>
  <c r="AJ126" i="1" s="1"/>
  <c r="AH129" i="1"/>
  <c r="E12" i="10"/>
  <c r="AH122" i="1"/>
  <c r="AJ122" i="1" s="1"/>
  <c r="E12" i="15"/>
  <c r="M9" i="10"/>
  <c r="I6" i="16"/>
  <c r="K6" i="16" s="1"/>
  <c r="M7" i="18"/>
  <c r="I7" i="18"/>
  <c r="K7" i="18" s="1"/>
  <c r="I6" i="15"/>
  <c r="AI127" i="1"/>
  <c r="AJ127" i="1" s="1"/>
  <c r="AJ75" i="1"/>
  <c r="AI74" i="1"/>
  <c r="AJ44" i="1"/>
  <c r="AI135" i="1"/>
  <c r="AI87" i="1"/>
  <c r="AJ87" i="1" s="1"/>
  <c r="AI107" i="1"/>
  <c r="AJ107" i="1" s="1"/>
  <c r="AI69" i="1"/>
  <c r="AJ69" i="1" s="1"/>
  <c r="AI122" i="1"/>
  <c r="AH73" i="1"/>
  <c r="AI103" i="1"/>
  <c r="AJ103" i="1" s="1"/>
  <c r="AI66" i="1"/>
  <c r="AI125" i="1"/>
  <c r="AJ125" i="1" s="1"/>
  <c r="AI89" i="1"/>
  <c r="AI108" i="1"/>
  <c r="AJ108" i="1" s="1"/>
  <c r="AH91" i="1"/>
  <c r="AJ91" i="1" s="1"/>
  <c r="AI77" i="1"/>
  <c r="AJ77" i="1" s="1"/>
  <c r="AH123" i="1"/>
  <c r="AI78" i="1"/>
  <c r="AJ78" i="1" s="1"/>
  <c r="AI129" i="1"/>
  <c r="AH70" i="1"/>
  <c r="AJ109" i="1"/>
  <c r="AJ89" i="1"/>
  <c r="AI104" i="1"/>
  <c r="AJ104" i="1" s="1"/>
  <c r="AE149" i="1"/>
  <c r="AI81" i="1"/>
  <c r="AJ81" i="1" s="1"/>
  <c r="AI72" i="1"/>
  <c r="AI124" i="1"/>
  <c r="AI80" i="1"/>
  <c r="AI121" i="1"/>
  <c r="AJ121" i="1" s="1"/>
  <c r="AH131" i="1"/>
  <c r="AJ131" i="1" s="1"/>
  <c r="AL102" i="1"/>
  <c r="AI102" i="1"/>
  <c r="AJ102" i="1" s="1"/>
  <c r="AJ135" i="1"/>
  <c r="AH132" i="1"/>
  <c r="AJ132" i="1" s="1"/>
  <c r="AI88" i="1"/>
  <c r="AJ88" i="1" s="1"/>
  <c r="AJ45" i="1"/>
  <c r="AI39" i="1"/>
  <c r="AJ39" i="1" s="1"/>
  <c r="AI25" i="1"/>
  <c r="AJ25" i="1" s="1"/>
  <c r="AJ42" i="1"/>
  <c r="AJ43" i="1"/>
  <c r="AI29" i="1"/>
  <c r="AJ29" i="1" s="1"/>
  <c r="AH26" i="1"/>
  <c r="AJ26" i="1" s="1"/>
  <c r="AJ41" i="1"/>
  <c r="AI38" i="1"/>
  <c r="AJ38" i="1" s="1"/>
  <c r="AI30" i="1"/>
  <c r="AJ30" i="1" s="1"/>
  <c r="AI28" i="1"/>
  <c r="AJ28" i="1" s="1"/>
  <c r="AL28" i="1"/>
  <c r="AH37" i="1"/>
  <c r="AJ37" i="1" s="1"/>
  <c r="AH27" i="1"/>
  <c r="AJ27" i="1" s="1"/>
  <c r="AI35" i="1"/>
  <c r="AJ35" i="1" s="1"/>
  <c r="AI32" i="1"/>
  <c r="AJ32" i="1" s="1"/>
  <c r="AL36" i="1"/>
  <c r="AI36" i="1"/>
  <c r="AJ36" i="1" s="1"/>
  <c r="AI33" i="1"/>
  <c r="AJ33" i="1" s="1"/>
  <c r="AL25" i="1"/>
  <c r="AC47" i="1"/>
  <c r="AL47" i="1" s="1"/>
  <c r="AE47" i="1"/>
  <c r="AJ70" i="1" l="1"/>
  <c r="AJ130" i="1"/>
  <c r="AJ66" i="1"/>
  <c r="E14" i="10"/>
  <c r="AJ80" i="1"/>
  <c r="AJ124" i="1"/>
  <c r="AJ72" i="1"/>
  <c r="AJ129" i="1"/>
  <c r="AJ74" i="1"/>
  <c r="G12" i="15"/>
  <c r="I12" i="15"/>
  <c r="I8" i="16"/>
  <c r="G8" i="16"/>
  <c r="E15" i="15"/>
  <c r="G15" i="15" s="1"/>
  <c r="I9" i="10"/>
  <c r="K9" i="10" s="1"/>
  <c r="E11" i="18"/>
  <c r="G11" i="18" s="1"/>
  <c r="I9" i="18"/>
  <c r="G9" i="18"/>
  <c r="I10" i="15"/>
  <c r="G10" i="15"/>
  <c r="K6" i="15"/>
  <c r="G7" i="16"/>
  <c r="K7" i="16" s="1"/>
  <c r="E11" i="16"/>
  <c r="G11" i="16" s="1"/>
  <c r="G9" i="15"/>
  <c r="I9" i="15"/>
  <c r="I7" i="15"/>
  <c r="K7" i="15" s="1"/>
  <c r="M7" i="15"/>
  <c r="C15" i="15"/>
  <c r="I8" i="18"/>
  <c r="K8" i="18" s="1"/>
  <c r="M8" i="18"/>
  <c r="AJ123" i="1"/>
  <c r="AJ73" i="1"/>
  <c r="G11" i="15"/>
  <c r="I11" i="15"/>
  <c r="K11" i="15" s="1"/>
  <c r="M13" i="15"/>
  <c r="I13" i="15"/>
  <c r="K13" i="15" s="1"/>
  <c r="M6" i="18"/>
  <c r="C11" i="18"/>
  <c r="I6" i="18"/>
  <c r="K6" i="18" s="1"/>
  <c r="N64" i="17"/>
  <c r="K10" i="15" l="1"/>
  <c r="K9" i="15"/>
  <c r="M11" i="18"/>
  <c r="I11" i="18"/>
  <c r="K11" i="18" s="1"/>
  <c r="K8" i="16"/>
  <c r="K12" i="15"/>
  <c r="I15" i="15"/>
  <c r="K15" i="15" s="1"/>
  <c r="M15" i="15"/>
  <c r="K9" i="18"/>
  <c r="I11" i="16"/>
  <c r="K11" i="16" s="1"/>
  <c r="I134" i="17"/>
  <c r="N134" i="17" s="1"/>
  <c r="N109" i="17" l="1"/>
  <c r="N111" i="17"/>
  <c r="N59" i="17"/>
  <c r="P20" i="2"/>
  <c r="P83" i="2" l="1"/>
  <c r="P84" i="2"/>
  <c r="P85" i="2"/>
  <c r="P86" i="2"/>
  <c r="P87" i="2"/>
  <c r="P88" i="2"/>
  <c r="P89" i="2"/>
  <c r="P90" i="2"/>
  <c r="P91" i="2"/>
  <c r="P92" i="2"/>
  <c r="P93" i="2"/>
  <c r="P94" i="2"/>
  <c r="P125" i="2"/>
  <c r="P35" i="2"/>
  <c r="P34" i="2"/>
  <c r="P32" i="2"/>
  <c r="P31" i="2"/>
  <c r="P30" i="2"/>
  <c r="P29" i="2"/>
  <c r="P28" i="2"/>
  <c r="P27" i="2"/>
  <c r="P26" i="2"/>
  <c r="P25" i="2"/>
  <c r="P24" i="2"/>
  <c r="P23" i="2"/>
  <c r="P22" i="2"/>
  <c r="P21" i="2"/>
  <c r="P37" i="2"/>
  <c r="P38" i="2"/>
  <c r="I16" i="17" l="1"/>
  <c r="I17" i="17"/>
  <c r="I23" i="17" s="1"/>
  <c r="N116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M110" i="17"/>
  <c r="M111" i="17"/>
  <c r="M112" i="17"/>
  <c r="M113" i="17"/>
  <c r="M114" i="17"/>
  <c r="M115" i="17"/>
  <c r="M116" i="17"/>
  <c r="M117" i="17"/>
  <c r="M118" i="17"/>
  <c r="M119" i="17"/>
  <c r="M120" i="17"/>
  <c r="M121" i="17"/>
  <c r="M122" i="17"/>
  <c r="M123" i="17"/>
  <c r="M124" i="17"/>
  <c r="M125" i="17"/>
  <c r="M126" i="17"/>
  <c r="M127" i="17"/>
  <c r="M128" i="17"/>
  <c r="M129" i="17"/>
  <c r="M130" i="17"/>
  <c r="M131" i="17"/>
  <c r="M132" i="17"/>
  <c r="M134" i="17"/>
  <c r="M31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4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60" i="17"/>
  <c r="N61" i="17"/>
  <c r="N62" i="17"/>
  <c r="N63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10" i="17"/>
  <c r="N112" i="17"/>
  <c r="N113" i="17"/>
  <c r="N114" i="17"/>
  <c r="N115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31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4" i="17"/>
  <c r="C23" i="17"/>
  <c r="C138" i="17" s="1"/>
  <c r="E118" i="2"/>
  <c r="F118" i="2"/>
  <c r="G118" i="2"/>
  <c r="H118" i="2"/>
  <c r="I118" i="2"/>
  <c r="J118" i="2"/>
  <c r="J119" i="2" s="1"/>
  <c r="K118" i="2"/>
  <c r="L118" i="2"/>
  <c r="M118" i="2"/>
  <c r="N118" i="2"/>
  <c r="O118" i="2"/>
  <c r="D118" i="2"/>
  <c r="D119" i="2" s="1"/>
  <c r="P110" i="17" l="1"/>
  <c r="I138" i="17"/>
  <c r="N23" i="17"/>
  <c r="P118" i="2"/>
  <c r="P107" i="2" l="1"/>
  <c r="P77" i="2"/>
  <c r="P129" i="2"/>
  <c r="P64" i="2"/>
  <c r="P98" i="2"/>
  <c r="P99" i="2"/>
  <c r="P62" i="2"/>
  <c r="I7" i="10" s="1"/>
  <c r="K7" i="10" s="1"/>
  <c r="P70" i="2"/>
  <c r="E149" i="1" l="1"/>
  <c r="AL127" i="1" l="1"/>
  <c r="AL123" i="1"/>
  <c r="AL128" i="1"/>
  <c r="AL124" i="1"/>
  <c r="AL125" i="1"/>
  <c r="AL129" i="1"/>
  <c r="AL126" i="1"/>
  <c r="AL130" i="1"/>
  <c r="AH24" i="1"/>
  <c r="AI24" i="1"/>
  <c r="AJ24" i="1" l="1"/>
  <c r="G6" i="10"/>
  <c r="AD149" i="1" l="1"/>
  <c r="G10" i="10" l="1"/>
  <c r="G11" i="10"/>
  <c r="AH113" i="1"/>
  <c r="G12" i="10"/>
  <c r="D14" i="10" l="1"/>
  <c r="G14" i="10" s="1"/>
  <c r="N6" i="6" l="1"/>
  <c r="M6" i="6"/>
  <c r="L6" i="6"/>
  <c r="K6" i="6"/>
  <c r="J6" i="6"/>
  <c r="I6" i="6"/>
  <c r="H6" i="6"/>
  <c r="G6" i="6"/>
  <c r="F6" i="6"/>
  <c r="E6" i="6"/>
  <c r="D6" i="6"/>
  <c r="P137" i="2" l="1"/>
  <c r="P138" i="2"/>
  <c r="P139" i="2"/>
  <c r="P140" i="2"/>
  <c r="P141" i="2"/>
  <c r="P142" i="2"/>
  <c r="P143" i="2"/>
  <c r="P144" i="2"/>
  <c r="P145" i="2"/>
  <c r="P102" i="2" l="1"/>
  <c r="P128" i="2" l="1"/>
  <c r="P127" i="2"/>
  <c r="F119" i="2"/>
  <c r="G119" i="2"/>
  <c r="H119" i="2"/>
  <c r="I119" i="2"/>
  <c r="K119" i="2"/>
  <c r="L119" i="2"/>
  <c r="M119" i="2"/>
  <c r="N119" i="2"/>
  <c r="O119" i="2"/>
  <c r="O147" i="2" s="1"/>
  <c r="P65" i="2"/>
  <c r="AI113" i="1" l="1"/>
  <c r="AJ113" i="1" s="1"/>
  <c r="AL113" i="1"/>
  <c r="AL114" i="1"/>
  <c r="AL65" i="1"/>
  <c r="D147" i="2"/>
  <c r="E119" i="2"/>
  <c r="E147" i="2" s="1"/>
  <c r="AH65" i="1"/>
  <c r="AA149" i="1"/>
  <c r="Y149" i="1"/>
  <c r="W149" i="1"/>
  <c r="U149" i="1"/>
  <c r="S149" i="1"/>
  <c r="Q149" i="1"/>
  <c r="O149" i="1"/>
  <c r="M149" i="1"/>
  <c r="K149" i="1"/>
  <c r="I149" i="1"/>
  <c r="G149" i="1"/>
  <c r="F147" i="2"/>
  <c r="G147" i="2"/>
  <c r="H147" i="2"/>
  <c r="I147" i="2"/>
  <c r="J147" i="2"/>
  <c r="K147" i="2"/>
  <c r="L147" i="2"/>
  <c r="M147" i="2"/>
  <c r="N147" i="2"/>
  <c r="P60" i="2"/>
  <c r="P61" i="2"/>
  <c r="I6" i="10" s="1"/>
  <c r="K6" i="10" s="1"/>
  <c r="P63" i="2"/>
  <c r="P147" i="2" l="1"/>
  <c r="AL61" i="1"/>
  <c r="AL62" i="1"/>
  <c r="AL63" i="1"/>
  <c r="AI65" i="1"/>
  <c r="AJ65" i="1" s="1"/>
  <c r="AH62" i="1"/>
  <c r="AL64" i="1" l="1"/>
  <c r="AH63" i="1"/>
  <c r="E5" i="6"/>
  <c r="AI63" i="1"/>
  <c r="AI62" i="1"/>
  <c r="AJ62" i="1" s="1"/>
  <c r="AL56" i="1"/>
  <c r="AL57" i="1"/>
  <c r="AL68" i="1"/>
  <c r="AL69" i="1"/>
  <c r="AL70" i="1"/>
  <c r="AL75" i="1"/>
  <c r="AL76" i="1"/>
  <c r="AL78" i="1"/>
  <c r="AL79" i="1"/>
  <c r="AL82" i="1"/>
  <c r="AL84" i="1"/>
  <c r="AL85" i="1"/>
  <c r="AL86" i="1"/>
  <c r="AL101" i="1"/>
  <c r="AL109" i="1"/>
  <c r="AL110" i="1"/>
  <c r="AL115" i="1"/>
  <c r="AL116" i="1"/>
  <c r="AL117" i="1"/>
  <c r="AL120" i="1"/>
  <c r="AL121" i="1"/>
  <c r="AL77" i="1" l="1"/>
  <c r="AL119" i="1"/>
  <c r="AL118" i="1"/>
  <c r="AL54" i="1"/>
  <c r="AL74" i="1"/>
  <c r="AL66" i="1"/>
  <c r="AL52" i="1"/>
  <c r="AL73" i="1"/>
  <c r="AL71" i="1"/>
  <c r="AL80" i="1"/>
  <c r="AL122" i="1"/>
  <c r="AL60" i="1"/>
  <c r="AL81" i="1"/>
  <c r="AL112" i="1"/>
  <c r="AL83" i="1"/>
  <c r="AL53" i="1"/>
  <c r="AL72" i="1"/>
  <c r="AL55" i="1"/>
  <c r="AL59" i="1"/>
  <c r="AL58" i="1"/>
  <c r="AL51" i="1"/>
  <c r="AL107" i="1"/>
  <c r="AL103" i="1"/>
  <c r="AL100" i="1"/>
  <c r="AL92" i="1"/>
  <c r="AL106" i="1"/>
  <c r="AL90" i="1"/>
  <c r="AL97" i="1"/>
  <c r="AL89" i="1"/>
  <c r="AL105" i="1"/>
  <c r="AL96" i="1"/>
  <c r="AL88" i="1"/>
  <c r="AL93" i="1"/>
  <c r="AL98" i="1"/>
  <c r="AL104" i="1"/>
  <c r="AL95" i="1"/>
  <c r="AL87" i="1"/>
  <c r="AL94" i="1"/>
  <c r="AL50" i="1"/>
  <c r="AL99" i="1"/>
  <c r="AL91" i="1"/>
  <c r="AJ63" i="1"/>
  <c r="I5" i="6"/>
  <c r="D5" i="6"/>
  <c r="M5" i="6"/>
  <c r="H5" i="6"/>
  <c r="J5" i="6"/>
  <c r="K5" i="6"/>
  <c r="C5" i="6"/>
  <c r="G5" i="6"/>
  <c r="AH7" i="1"/>
  <c r="L5" i="6"/>
  <c r="F5" i="6"/>
  <c r="N5" i="6"/>
  <c r="H149" i="1"/>
  <c r="X149" i="1"/>
  <c r="N149" i="1"/>
  <c r="D149" i="1"/>
  <c r="T149" i="1"/>
  <c r="P149" i="1"/>
  <c r="V149" i="1"/>
  <c r="J149" i="1"/>
  <c r="Z149" i="1"/>
  <c r="F149" i="1"/>
  <c r="L149" i="1"/>
  <c r="R149" i="1"/>
  <c r="AH111" i="1"/>
  <c r="P56" i="2"/>
  <c r="P57" i="2"/>
  <c r="P58" i="2"/>
  <c r="P67" i="2"/>
  <c r="K8" i="10" s="1"/>
  <c r="P68" i="2"/>
  <c r="P71" i="2"/>
  <c r="P72" i="2"/>
  <c r="P74" i="2"/>
  <c r="I10" i="10" s="1"/>
  <c r="K10" i="10" s="1"/>
  <c r="P75" i="2"/>
  <c r="P76" i="2"/>
  <c r="P79" i="2"/>
  <c r="P80" i="2"/>
  <c r="P82" i="2"/>
  <c r="P96" i="2"/>
  <c r="P97" i="2"/>
  <c r="P101" i="2"/>
  <c r="P104" i="2"/>
  <c r="P105" i="2"/>
  <c r="P106" i="2"/>
  <c r="P108" i="2"/>
  <c r="P109" i="2"/>
  <c r="P110" i="2"/>
  <c r="P111" i="2"/>
  <c r="P112" i="2"/>
  <c r="P113" i="2"/>
  <c r="P115" i="2"/>
  <c r="P119" i="2"/>
  <c r="P120" i="2"/>
  <c r="P121" i="2"/>
  <c r="P123" i="2"/>
  <c r="I11" i="10" s="1"/>
  <c r="K11" i="10" s="1"/>
  <c r="P124" i="2"/>
  <c r="P126" i="2"/>
  <c r="P131" i="2"/>
  <c r="I12" i="10" s="1"/>
  <c r="K12" i="10" s="1"/>
  <c r="P132" i="2"/>
  <c r="P133" i="2"/>
  <c r="P134" i="2"/>
  <c r="P14" i="2"/>
  <c r="P15" i="2"/>
  <c r="P16" i="2"/>
  <c r="P17" i="2"/>
  <c r="P55" i="2"/>
  <c r="P53" i="2"/>
  <c r="P52" i="2"/>
  <c r="O49" i="2"/>
  <c r="N49" i="2"/>
  <c r="M49" i="2"/>
  <c r="L49" i="2"/>
  <c r="K49" i="2"/>
  <c r="J49" i="2"/>
  <c r="I49" i="2"/>
  <c r="H49" i="2"/>
  <c r="H149" i="2" s="1"/>
  <c r="G49" i="2"/>
  <c r="F49" i="2"/>
  <c r="E49" i="2"/>
  <c r="D49" i="2"/>
  <c r="P40" i="2"/>
  <c r="P39" i="2"/>
  <c r="P13" i="2"/>
  <c r="P12" i="2"/>
  <c r="P11" i="2"/>
  <c r="P10" i="2"/>
  <c r="P9" i="2"/>
  <c r="P8" i="2"/>
  <c r="P49" i="2" l="1"/>
  <c r="M5" i="10"/>
  <c r="I5" i="10"/>
  <c r="K5" i="10" s="1"/>
  <c r="AL67" i="1"/>
  <c r="AC149" i="1"/>
  <c r="AL108" i="1"/>
  <c r="AI111" i="1"/>
  <c r="AJ111" i="1" s="1"/>
  <c r="AI6" i="1"/>
  <c r="AI7" i="1"/>
  <c r="AJ7" i="1" s="1"/>
  <c r="AH6" i="1"/>
  <c r="D149" i="2"/>
  <c r="AI14" i="1"/>
  <c r="AI119" i="1"/>
  <c r="AH105" i="1"/>
  <c r="AH97" i="1"/>
  <c r="AH99" i="1"/>
  <c r="AH117" i="1"/>
  <c r="AI99" i="1"/>
  <c r="AI97" i="1"/>
  <c r="AH119" i="1"/>
  <c r="AI117" i="1"/>
  <c r="AI105" i="1"/>
  <c r="AH118" i="1"/>
  <c r="AH116" i="1"/>
  <c r="AH110" i="1"/>
  <c r="AH106" i="1"/>
  <c r="AH100" i="1"/>
  <c r="AI118" i="1"/>
  <c r="AI116" i="1"/>
  <c r="AI110" i="1"/>
  <c r="AI106" i="1"/>
  <c r="AI100" i="1"/>
  <c r="L149" i="2"/>
  <c r="F149" i="2"/>
  <c r="N149" i="2"/>
  <c r="G149" i="2"/>
  <c r="O149" i="2"/>
  <c r="J149" i="2"/>
  <c r="I149" i="2"/>
  <c r="K149" i="2"/>
  <c r="M149" i="2"/>
  <c r="E149" i="2"/>
  <c r="P149" i="2" l="1"/>
  <c r="AJ6" i="1"/>
  <c r="K50" i="2"/>
  <c r="D50" i="2"/>
  <c r="P148" i="2"/>
  <c r="L148" i="2"/>
  <c r="N148" i="2"/>
  <c r="M148" i="2"/>
  <c r="F148" i="2"/>
  <c r="G148" i="2"/>
  <c r="O148" i="2"/>
  <c r="D148" i="2"/>
  <c r="H148" i="2"/>
  <c r="I148" i="2"/>
  <c r="J148" i="2"/>
  <c r="K148" i="2"/>
  <c r="E148" i="2"/>
  <c r="O50" i="2"/>
  <c r="M50" i="2"/>
  <c r="AJ97" i="1"/>
  <c r="AJ105" i="1"/>
  <c r="AJ119" i="1"/>
  <c r="AJ117" i="1"/>
  <c r="AJ99" i="1"/>
  <c r="AJ106" i="1"/>
  <c r="AJ118" i="1"/>
  <c r="AJ116" i="1"/>
  <c r="AJ100" i="1"/>
  <c r="AJ110" i="1"/>
  <c r="L50" i="2"/>
  <c r="I50" i="2"/>
  <c r="J50" i="2"/>
  <c r="H50" i="2"/>
  <c r="G50" i="2"/>
  <c r="N50" i="2"/>
  <c r="F50" i="2"/>
  <c r="E50" i="2"/>
  <c r="P50" i="2" l="1"/>
  <c r="AH59" i="1" l="1"/>
  <c r="AI20" i="1"/>
  <c r="AH96" i="1" l="1"/>
  <c r="AI96" i="1"/>
  <c r="AH12" i="1"/>
  <c r="AI84" i="1"/>
  <c r="AH82" i="1"/>
  <c r="AI58" i="1"/>
  <c r="AI85" i="1"/>
  <c r="AI86" i="1"/>
  <c r="AI95" i="1"/>
  <c r="AI92" i="1"/>
  <c r="AH85" i="1"/>
  <c r="AI83" i="1"/>
  <c r="AI68" i="1"/>
  <c r="AI60" i="1"/>
  <c r="AI94" i="1"/>
  <c r="AI82" i="1"/>
  <c r="AI59" i="1"/>
  <c r="AH58" i="1"/>
  <c r="AH92" i="1"/>
  <c r="AH84" i="1"/>
  <c r="AH95" i="1"/>
  <c r="AH60" i="1"/>
  <c r="AH83" i="1"/>
  <c r="AH68" i="1"/>
  <c r="AH94" i="1"/>
  <c r="AH86" i="1"/>
  <c r="AH20" i="1"/>
  <c r="AH15" i="1"/>
  <c r="AI18" i="1"/>
  <c r="AI15" i="1"/>
  <c r="AI12" i="1"/>
  <c r="AH18" i="1"/>
  <c r="AH13" i="1"/>
  <c r="AI19" i="1"/>
  <c r="AH16" i="1"/>
  <c r="AI13" i="1"/>
  <c r="AI16" i="1"/>
  <c r="AH19" i="1"/>
  <c r="AH14" i="1"/>
  <c r="AJ14" i="1" s="1"/>
  <c r="AJ82" i="1" l="1"/>
  <c r="AJ84" i="1"/>
  <c r="AJ96" i="1"/>
  <c r="AJ58" i="1"/>
  <c r="AJ94" i="1"/>
  <c r="AJ85" i="1"/>
  <c r="AJ92" i="1"/>
  <c r="AJ59" i="1"/>
  <c r="AJ83" i="1"/>
  <c r="AJ86" i="1"/>
  <c r="AJ95" i="1"/>
  <c r="AJ60" i="1"/>
  <c r="AJ68" i="1"/>
  <c r="AJ20" i="1"/>
  <c r="AJ15" i="1"/>
  <c r="AJ12" i="1"/>
  <c r="AJ18" i="1"/>
  <c r="AJ16" i="1"/>
  <c r="AJ13" i="1"/>
  <c r="AJ19" i="1"/>
  <c r="M151" i="1" l="1"/>
  <c r="M152" i="1" s="1"/>
  <c r="D151" i="1"/>
  <c r="D152" i="1" s="1"/>
  <c r="Q151" i="1"/>
  <c r="Q152" i="1" s="1"/>
  <c r="E151" i="1"/>
  <c r="E152" i="1" s="1"/>
  <c r="I151" i="1"/>
  <c r="I152" i="1" s="1"/>
  <c r="K151" i="1"/>
  <c r="K152" i="1" s="1"/>
  <c r="AA151" i="1"/>
  <c r="AA152" i="1" s="1"/>
  <c r="G151" i="1"/>
  <c r="G152" i="1" s="1"/>
  <c r="U151" i="1"/>
  <c r="U152" i="1" s="1"/>
  <c r="Y151" i="1"/>
  <c r="Y152" i="1" s="1"/>
  <c r="O151" i="1"/>
  <c r="O152" i="1" s="1"/>
  <c r="S151" i="1"/>
  <c r="S152" i="1" s="1"/>
  <c r="W151" i="1"/>
  <c r="W152" i="1" s="1"/>
  <c r="AH11" i="1"/>
  <c r="AH56" i="1"/>
  <c r="L151" i="1"/>
  <c r="L152" i="1" s="1"/>
  <c r="AH9" i="1"/>
  <c r="AH51" i="1"/>
  <c r="V151" i="1"/>
  <c r="V152" i="1" s="1"/>
  <c r="AH21" i="1"/>
  <c r="AH22" i="1"/>
  <c r="N151" i="1"/>
  <c r="N152" i="1" s="1"/>
  <c r="AH10" i="1"/>
  <c r="AH23" i="1"/>
  <c r="AH55" i="1"/>
  <c r="AD151" i="1" l="1"/>
  <c r="AH54" i="1"/>
  <c r="AH53" i="1"/>
  <c r="C14" i="10"/>
  <c r="M14" i="10" s="1"/>
  <c r="AI53" i="1"/>
  <c r="AH8" i="1"/>
  <c r="Z151" i="1"/>
  <c r="Z152" i="1" s="1"/>
  <c r="J151" i="1"/>
  <c r="J152" i="1" s="1"/>
  <c r="AI11" i="1"/>
  <c r="AJ11" i="1" s="1"/>
  <c r="AI56" i="1"/>
  <c r="AJ56" i="1" s="1"/>
  <c r="P151" i="1"/>
  <c r="P152" i="1" s="1"/>
  <c r="AI51" i="1"/>
  <c r="AJ51" i="1" s="1"/>
  <c r="F151" i="1"/>
  <c r="F152" i="1" s="1"/>
  <c r="AI55" i="1"/>
  <c r="AJ55" i="1" s="1"/>
  <c r="AI21" i="1"/>
  <c r="AJ21" i="1" s="1"/>
  <c r="AI22" i="1"/>
  <c r="AJ22" i="1" s="1"/>
  <c r="AI8" i="1"/>
  <c r="AI23" i="1"/>
  <c r="AJ23" i="1" s="1"/>
  <c r="AI9" i="1"/>
  <c r="AJ9" i="1" s="1"/>
  <c r="AI54" i="1"/>
  <c r="T151" i="1"/>
  <c r="T152" i="1" s="1"/>
  <c r="AI10" i="1"/>
  <c r="AJ10" i="1" s="1"/>
  <c r="H151" i="1"/>
  <c r="H152" i="1" s="1"/>
  <c r="X151" i="1"/>
  <c r="X152" i="1" s="1"/>
  <c r="R151" i="1"/>
  <c r="R152" i="1" s="1"/>
  <c r="AC151" i="1"/>
  <c r="I14" i="10" l="1"/>
  <c r="K14" i="10" s="1"/>
  <c r="AJ54" i="1"/>
  <c r="AD152" i="1"/>
  <c r="AJ53" i="1"/>
  <c r="AE151" i="1"/>
  <c r="AH151" i="1" s="1"/>
  <c r="AI149" i="1"/>
  <c r="AH149" i="1"/>
  <c r="AJ8" i="1"/>
  <c r="AI47" i="1"/>
  <c r="AH47" i="1"/>
  <c r="AJ50" i="1"/>
  <c r="AJ149" i="1" l="1"/>
  <c r="AE152" i="1"/>
  <c r="AI151" i="1"/>
  <c r="AJ151" i="1" s="1"/>
  <c r="AC152" i="1"/>
  <c r="AJ47" i="1"/>
</calcChain>
</file>

<file path=xl/sharedStrings.xml><?xml version="1.0" encoding="utf-8"?>
<sst xmlns="http://schemas.openxmlformats.org/spreadsheetml/2006/main" count="796" uniqueCount="188">
  <si>
    <t>Budget Jan</t>
  </si>
  <si>
    <t>Actuals Jan</t>
  </si>
  <si>
    <t>Budget Feb</t>
  </si>
  <si>
    <t>Budget Mar</t>
  </si>
  <si>
    <t>Actuals Mar</t>
  </si>
  <si>
    <t>Budget Apr</t>
  </si>
  <si>
    <t>Actuals Apr</t>
  </si>
  <si>
    <t>Budget May</t>
  </si>
  <si>
    <t>Actuals May</t>
  </si>
  <si>
    <t>Budget June</t>
  </si>
  <si>
    <t>Actuals June</t>
  </si>
  <si>
    <t>Budget July</t>
  </si>
  <si>
    <t>Actuals July</t>
  </si>
  <si>
    <t>Budget - Aug</t>
  </si>
  <si>
    <t>Actuals Aug</t>
  </si>
  <si>
    <t>Budget - Sep</t>
  </si>
  <si>
    <t>Actuals Sep</t>
  </si>
  <si>
    <t>Budget - Oct</t>
  </si>
  <si>
    <t>Actuals Oct</t>
  </si>
  <si>
    <t>Budget - Nov</t>
  </si>
  <si>
    <t>Actuals Nov</t>
  </si>
  <si>
    <t>Budget - Dec</t>
  </si>
  <si>
    <t>Budget - YTD</t>
  </si>
  <si>
    <t>Actuals - YTD</t>
  </si>
  <si>
    <t>Avvikelser YTD</t>
  </si>
  <si>
    <t>Actuals Feb</t>
  </si>
  <si>
    <t>Kommunalt aktivitetsstöd</t>
  </si>
  <si>
    <t>Statlig aktivitetsstöd</t>
  </si>
  <si>
    <t>Hyresbidrag</t>
  </si>
  <si>
    <t>Bidrag</t>
  </si>
  <si>
    <t>Sponsring</t>
  </si>
  <si>
    <t>Rabatthäften</t>
  </si>
  <si>
    <t>Frivaror</t>
  </si>
  <si>
    <t>Spelarförsäljning</t>
  </si>
  <si>
    <t>Camper</t>
  </si>
  <si>
    <t>Cuper - anmälningsavgift</t>
  </si>
  <si>
    <t>Kioskförsäljning</t>
  </si>
  <si>
    <t>Bingo alliansen</t>
  </si>
  <si>
    <t>Actuals Dec</t>
  </si>
  <si>
    <t>Planhyra (lag)</t>
  </si>
  <si>
    <t>Lagförsäljning</t>
  </si>
  <si>
    <t xml:space="preserve">Rese/kost/logikostnader </t>
  </si>
  <si>
    <t>Vuxentaxa</t>
  </si>
  <si>
    <t>Klubb</t>
  </si>
  <si>
    <t xml:space="preserve">Herr </t>
  </si>
  <si>
    <t>Dam</t>
  </si>
  <si>
    <t>Träningsläger</t>
  </si>
  <si>
    <t xml:space="preserve">Sjukvård </t>
  </si>
  <si>
    <t xml:space="preserve">Övriga träningskostnader </t>
  </si>
  <si>
    <t>Adademi</t>
  </si>
  <si>
    <t>Arrangemang</t>
  </si>
  <si>
    <t>Akademi</t>
  </si>
  <si>
    <t>Deli Italia</t>
  </si>
  <si>
    <t>Höstlovscupen</t>
  </si>
  <si>
    <t>Camp</t>
  </si>
  <si>
    <t>Påsklovscampen</t>
  </si>
  <si>
    <t>Sommarfotbollsskolan</t>
  </si>
  <si>
    <t>Brasseskolan</t>
  </si>
  <si>
    <t>Sensommarfotbollsskolan</t>
  </si>
  <si>
    <t>Höstlovscampen</t>
  </si>
  <si>
    <t xml:space="preserve">Övriga arragemang </t>
  </si>
  <si>
    <t>HIF dagen</t>
  </si>
  <si>
    <t>Ledaravslutning</t>
  </si>
  <si>
    <t>Administation</t>
  </si>
  <si>
    <t xml:space="preserve">Företagsförsäkringar </t>
  </si>
  <si>
    <t xml:space="preserve">Lokalvård </t>
  </si>
  <si>
    <t>Inventarier</t>
  </si>
  <si>
    <t>Förbrukningsmaterial</t>
  </si>
  <si>
    <t>IT / telefoni</t>
  </si>
  <si>
    <t xml:space="preserve">Bankkostnader </t>
  </si>
  <si>
    <t>Ekta - Redovisningstjänster</t>
  </si>
  <si>
    <t xml:space="preserve">Övrigt </t>
  </si>
  <si>
    <t>Marknad (Dreamstar)</t>
  </si>
  <si>
    <t xml:space="preserve">Personalkostnader </t>
  </si>
  <si>
    <t xml:space="preserve">Löner </t>
  </si>
  <si>
    <t xml:space="preserve">Sociala avgifter </t>
  </si>
  <si>
    <t>Skattefri bilersättning</t>
  </si>
  <si>
    <t>Pensions kostander</t>
  </si>
  <si>
    <t>Arvoden</t>
  </si>
  <si>
    <t>Herr</t>
  </si>
  <si>
    <t>Utbildning</t>
  </si>
  <si>
    <t>Ungdom</t>
  </si>
  <si>
    <t>Kansli</t>
  </si>
  <si>
    <t>Avbetalning skulder</t>
  </si>
  <si>
    <t xml:space="preserve"> 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</si>
  <si>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</si>
  <si>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</si>
  <si>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</si>
  <si>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</si>
  <si>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</si>
  <si>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</si>
  <si>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</si>
  <si>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</si>
  <si>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</si>
  <si>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Oct</t>
  </si>
  <si>
    <t>Nov</t>
  </si>
  <si>
    <t>Dec</t>
  </si>
  <si>
    <t>ÅR Totalt</t>
  </si>
  <si>
    <t>INTÄKTER:</t>
  </si>
  <si>
    <t>TOTALA INTÄKTER:</t>
  </si>
  <si>
    <t>varav i %</t>
  </si>
  <si>
    <t>KOSTNADER:</t>
  </si>
  <si>
    <t>TOTALA KOSTNADER:</t>
  </si>
  <si>
    <t>Städning och renhållning</t>
  </si>
  <si>
    <t>Okt</t>
  </si>
  <si>
    <t>Utfall</t>
  </si>
  <si>
    <t>Materialkostnader</t>
  </si>
  <si>
    <t>Budget 2020</t>
  </si>
  <si>
    <t>Akademitränare</t>
  </si>
  <si>
    <t xml:space="preserve">Klubb </t>
  </si>
  <si>
    <t xml:space="preserve">Övriga verkamhetsrelaterade kostnader </t>
  </si>
  <si>
    <t>RESULTAT</t>
  </si>
  <si>
    <t xml:space="preserve">Marginal per månad </t>
  </si>
  <si>
    <t xml:space="preserve">TOTALA KOSTNADER </t>
  </si>
  <si>
    <t>KOSTNADER</t>
  </si>
  <si>
    <t>TOTALA INTÄKTER</t>
  </si>
  <si>
    <t>INTÄKTER</t>
  </si>
  <si>
    <t xml:space="preserve">Målvakt </t>
  </si>
  <si>
    <t xml:space="preserve">Spelare </t>
  </si>
  <si>
    <t>Övrigt (Svenska spel)</t>
  </si>
  <si>
    <t>HIF fotbollscamp / Pre academi</t>
  </si>
  <si>
    <t>Fotbollsskola</t>
  </si>
  <si>
    <t>Kiosk</t>
  </si>
  <si>
    <t xml:space="preserve">Inköp till kiosk </t>
  </si>
  <si>
    <t xml:space="preserve">Inköp material </t>
  </si>
  <si>
    <t xml:space="preserve">Tillkommande poster under året </t>
  </si>
  <si>
    <t xml:space="preserve">Budget </t>
  </si>
  <si>
    <t>Medlemsavgifter (kto3410)</t>
  </si>
  <si>
    <t>Aktivitetsavgfiter (kto 3420)</t>
  </si>
  <si>
    <t>Akademiavgift (kto 3430)</t>
  </si>
  <si>
    <t>Domarkostnader (kto 4010,4011,4012)</t>
  </si>
  <si>
    <t>Serie- o  cupavgifter (4020)</t>
  </si>
  <si>
    <t>Lokalhyra (5010)</t>
  </si>
  <si>
    <t xml:space="preserve">Totalt </t>
  </si>
  <si>
    <t>Plankostnader (kto 4080)</t>
  </si>
  <si>
    <t>Dam (kto 4072)</t>
  </si>
  <si>
    <t>Budget / Utfall - Dam</t>
  </si>
  <si>
    <t xml:space="preserve">Herr - Skobidrag </t>
  </si>
  <si>
    <t>Inköptvättmaskin x2</t>
  </si>
  <si>
    <t>Herr- Aktivitet/avslutning</t>
  </si>
  <si>
    <t>Dam - Aktivitet/avslutning</t>
  </si>
  <si>
    <t xml:space="preserve">Dam - Skobidrag </t>
  </si>
  <si>
    <t>Budget / Utfall - Akademi</t>
  </si>
  <si>
    <t>BUDGET 2021</t>
  </si>
  <si>
    <t xml:space="preserve">Arrangemang - Cuper </t>
  </si>
  <si>
    <t>Huddinge Idrottsförening - Årsbudget 2021</t>
  </si>
  <si>
    <t>Leasing - Kontorsmateriel</t>
  </si>
  <si>
    <t xml:space="preserve">Renovering av kansli </t>
  </si>
  <si>
    <t>BUDGET 2020</t>
  </si>
  <si>
    <t>SUMMA</t>
  </si>
  <si>
    <t xml:space="preserve">SKILLNADER </t>
  </si>
  <si>
    <t>påsklovsskola</t>
  </si>
  <si>
    <t>sommarcamp v 24 FBS</t>
  </si>
  <si>
    <t>sommarcamp v 25 Brasse</t>
  </si>
  <si>
    <t>sommarcamp v 26 FBS</t>
  </si>
  <si>
    <t>Sommarcamp v 26 pre akademi</t>
  </si>
  <si>
    <t>sommarcamp v 27 FBS</t>
  </si>
  <si>
    <t>sommarcamp v 31 FBS</t>
  </si>
  <si>
    <t>Sommarcamp v 32 FBS</t>
  </si>
  <si>
    <t>sommarcamp v 32 pre akademi</t>
  </si>
  <si>
    <t>sommarcamp v 33</t>
  </si>
  <si>
    <t>camper</t>
  </si>
  <si>
    <t>Höstlovsskola</t>
  </si>
  <si>
    <t>Påsklovsskolan</t>
  </si>
  <si>
    <t>Vårcup</t>
  </si>
  <si>
    <t>Höstcup</t>
  </si>
  <si>
    <t>Camp mat</t>
  </si>
  <si>
    <t>Material - Skobidrag</t>
  </si>
  <si>
    <t>Mindre cash, Frivaror</t>
  </si>
  <si>
    <t>Totalt sätt</t>
  </si>
  <si>
    <t>Budget / Utfall - Herr</t>
  </si>
  <si>
    <t>Avvikelser YTD SEK</t>
  </si>
  <si>
    <t>Avvikelser YTD %</t>
  </si>
  <si>
    <t>Actuals YTD vs budget 2021</t>
  </si>
  <si>
    <t>Budget YTD vs budget 2021</t>
  </si>
  <si>
    <t>Budget 2021</t>
  </si>
  <si>
    <t xml:space="preserve">Budget / Utfall - Camper </t>
  </si>
  <si>
    <t>Intäkter</t>
  </si>
  <si>
    <t>Mat</t>
  </si>
  <si>
    <t>Plankostnader</t>
  </si>
  <si>
    <t>Utfall - Kostnader</t>
  </si>
  <si>
    <t xml:space="preserve">Utfall - Intäkter </t>
  </si>
  <si>
    <t>Budget - Intäkter</t>
  </si>
  <si>
    <t xml:space="preserve">Budget - Kostnader </t>
  </si>
  <si>
    <t>KONTROLL</t>
  </si>
  <si>
    <t xml:space="preserve">Utfall budget </t>
  </si>
  <si>
    <t xml:space="preserve">Utfall SIE </t>
  </si>
  <si>
    <t xml:space="preserve">Differens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</si>
</sst>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#,##0_ ;[Red]\-#,##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0"/>
      <color indexed="8"/>
      <name val="Calibri"/>
      <family val="2"/>
    </font>
    <font>
      <b/>
      <u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i/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26"/>
      <color rgb="FFFFFF00"/>
      <name val="Calibri"/>
      <family val="2"/>
    </font>
    <font>
      <b/>
      <u/>
      <sz val="11"/>
      <color theme="1"/>
      <name val="Calibri"/>
      <family val="2"/>
    </font>
    <font>
      <b/>
      <i/>
      <sz val="12"/>
      <color rgb="FFFF0000"/>
      <name val="Calibri"/>
      <family val="2"/>
    </font>
    <font>
      <sz val="11"/>
      <color rgb="FFFF0000"/>
      <name val="Calibri"/>
      <family val="2"/>
    </font>
    <font>
      <b/>
      <i/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0" fillId="0" borderId="0"/>
    <xf numFmtId="44" fontId="15" fillId="0" borderId="0" applyFont="0" applyFill="0" applyBorder="0" applyAlignment="0" applyProtection="0"/>
    <xf numFmtId="0" fontId="29" fillId="0" borderId="0"/>
    <xf numFmtId="0" fontId="10" fillId="0" borderId="0"/>
    <xf numFmtId="0" fontId="31" fillId="0" borderId="0"/>
  </cellStyleXfs>
  <cellXfs count="278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49" fontId="7" fillId="2" borderId="3" xfId="0" applyNumberFormat="1" applyFont="1" applyFill="1" applyBorder="1" applyAlignment="1" applyProtection="1">
      <alignment horizontal="center" vertical="top"/>
    </xf>
    <xf numFmtId="49" fontId="7" fillId="3" borderId="4" xfId="0" applyNumberFormat="1" applyFont="1" applyFill="1" applyBorder="1" applyAlignment="1" applyProtection="1">
      <alignment horizontal="center" vertical="top"/>
    </xf>
    <xf numFmtId="49" fontId="7" fillId="4" borderId="5" xfId="0" applyNumberFormat="1" applyFont="1" applyFill="1" applyBorder="1" applyAlignment="1" applyProtection="1">
      <alignment horizontal="center" vertical="top"/>
    </xf>
    <xf numFmtId="0" fontId="4" fillId="2" borderId="6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9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164" fontId="4" fillId="5" borderId="12" xfId="0" applyNumberFormat="1" applyFont="1" applyFill="1" applyBorder="1" applyAlignment="1">
      <alignment vertical="center"/>
    </xf>
    <xf numFmtId="164" fontId="4" fillId="4" borderId="16" xfId="0" applyNumberFormat="1" applyFont="1" applyFill="1" applyBorder="1" applyAlignment="1">
      <alignment vertical="center"/>
    </xf>
    <xf numFmtId="164" fontId="4" fillId="5" borderId="17" xfId="0" applyNumberFormat="1" applyFont="1" applyFill="1" applyBorder="1" applyAlignment="1">
      <alignment vertical="center"/>
    </xf>
    <xf numFmtId="9" fontId="4" fillId="0" borderId="10" xfId="1" applyFont="1" applyBorder="1" applyAlignment="1">
      <alignment horizontal="center" vertical="top"/>
    </xf>
    <xf numFmtId="9" fontId="4" fillId="0" borderId="11" xfId="1" applyFont="1" applyBorder="1" applyAlignment="1">
      <alignment horizontal="center" vertical="top"/>
    </xf>
    <xf numFmtId="9" fontId="4" fillId="0" borderId="0" xfId="0" applyNumberFormat="1" applyFont="1" applyAlignment="1">
      <alignment vertical="top"/>
    </xf>
    <xf numFmtId="9" fontId="4" fillId="0" borderId="16" xfId="0" applyNumberFormat="1" applyFont="1" applyBorder="1" applyAlignment="1">
      <alignment vertical="top"/>
    </xf>
    <xf numFmtId="9" fontId="4" fillId="0" borderId="2" xfId="0" applyNumberFormat="1" applyFont="1" applyBorder="1" applyAlignment="1">
      <alignment vertical="top"/>
    </xf>
    <xf numFmtId="164" fontId="4" fillId="6" borderId="6" xfId="0" applyNumberFormat="1" applyFont="1" applyFill="1" applyBorder="1" applyAlignment="1">
      <alignment vertical="top"/>
    </xf>
    <xf numFmtId="164" fontId="4" fillId="6" borderId="7" xfId="0" applyNumberFormat="1" applyFont="1" applyFill="1" applyBorder="1" applyAlignment="1">
      <alignment vertical="top"/>
    </xf>
    <xf numFmtId="164" fontId="4" fillId="6" borderId="0" xfId="0" applyNumberFormat="1" applyFont="1" applyFill="1" applyBorder="1" applyAlignment="1">
      <alignment vertical="top"/>
    </xf>
    <xf numFmtId="164" fontId="9" fillId="7" borderId="18" xfId="0" applyNumberFormat="1" applyFont="1" applyFill="1" applyBorder="1" applyAlignment="1">
      <alignment vertical="top"/>
    </xf>
    <xf numFmtId="164" fontId="9" fillId="7" borderId="19" xfId="0" applyNumberFormat="1" applyFont="1" applyFill="1" applyBorder="1" applyAlignment="1">
      <alignment vertical="top"/>
    </xf>
    <xf numFmtId="164" fontId="9" fillId="7" borderId="20" xfId="0" applyNumberFormat="1" applyFont="1" applyFill="1" applyBorder="1" applyAlignment="1">
      <alignment vertical="top"/>
    </xf>
    <xf numFmtId="164" fontId="9" fillId="4" borderId="20" xfId="0" applyNumberFormat="1" applyFont="1" applyFill="1" applyBorder="1" applyAlignment="1">
      <alignment vertical="top"/>
    </xf>
    <xf numFmtId="9" fontId="12" fillId="2" borderId="6" xfId="1" applyFont="1" applyFill="1" applyBorder="1" applyAlignment="1">
      <alignment vertical="top"/>
    </xf>
    <xf numFmtId="9" fontId="12" fillId="3" borderId="7" xfId="1" applyFont="1" applyFill="1" applyBorder="1" applyAlignment="1">
      <alignment vertical="top"/>
    </xf>
    <xf numFmtId="9" fontId="12" fillId="4" borderId="0" xfId="1" applyFont="1" applyFill="1" applyBorder="1" applyAlignment="1">
      <alignment vertical="top"/>
    </xf>
    <xf numFmtId="0" fontId="4" fillId="0" borderId="10" xfId="0" applyFont="1" applyBorder="1" applyAlignment="1">
      <alignment vertical="top"/>
    </xf>
    <xf numFmtId="9" fontId="4" fillId="6" borderId="6" xfId="1" applyFont="1" applyFill="1" applyBorder="1" applyAlignment="1">
      <alignment vertical="top"/>
    </xf>
    <xf numFmtId="9" fontId="4" fillId="6" borderId="7" xfId="1" applyFont="1" applyFill="1" applyBorder="1" applyAlignment="1">
      <alignment vertical="top"/>
    </xf>
    <xf numFmtId="9" fontId="4" fillId="6" borderId="0" xfId="1" applyFont="1" applyFill="1" applyBorder="1" applyAlignment="1">
      <alignment vertical="top"/>
    </xf>
    <xf numFmtId="2" fontId="4" fillId="6" borderId="7" xfId="1" applyNumberFormat="1" applyFont="1" applyFill="1" applyBorder="1" applyAlignment="1">
      <alignment vertical="top"/>
    </xf>
    <xf numFmtId="9" fontId="4" fillId="4" borderId="0" xfId="1" applyFont="1" applyFill="1" applyBorder="1" applyAlignment="1">
      <alignment vertical="top"/>
    </xf>
    <xf numFmtId="9" fontId="4" fillId="0" borderId="0" xfId="1" applyFont="1" applyAlignment="1">
      <alignment vertical="top"/>
    </xf>
    <xf numFmtId="164" fontId="4" fillId="4" borderId="0" xfId="0" applyNumberFormat="1" applyFont="1" applyFill="1" applyBorder="1" applyAlignment="1">
      <alignment vertical="top"/>
    </xf>
    <xf numFmtId="164" fontId="4" fillId="7" borderId="20" xfId="0" applyNumberFormat="1" applyFont="1" applyFill="1" applyBorder="1" applyAlignment="1">
      <alignment vertical="top"/>
    </xf>
    <xf numFmtId="0" fontId="9" fillId="6" borderId="0" xfId="0" applyFont="1" applyFill="1" applyAlignment="1">
      <alignment vertical="top"/>
    </xf>
    <xf numFmtId="9" fontId="14" fillId="7" borderId="21" xfId="0" applyNumberFormat="1" applyFont="1" applyFill="1" applyBorder="1" applyAlignment="1">
      <alignment vertical="top"/>
    </xf>
    <xf numFmtId="9" fontId="14" fillId="7" borderId="22" xfId="0" applyNumberFormat="1" applyFont="1" applyFill="1" applyBorder="1" applyAlignment="1">
      <alignment vertical="top"/>
    </xf>
    <xf numFmtId="0" fontId="0" fillId="0" borderId="0" xfId="0" applyBorder="1"/>
    <xf numFmtId="0" fontId="0" fillId="6" borderId="0" xfId="0" applyFill="1"/>
    <xf numFmtId="0" fontId="3" fillId="6" borderId="0" xfId="0" applyFont="1" applyFill="1" applyAlignment="1">
      <alignment vertical="top"/>
    </xf>
    <xf numFmtId="0" fontId="5" fillId="6" borderId="0" xfId="0" applyFont="1" applyFill="1" applyAlignment="1">
      <alignment vertical="top"/>
    </xf>
    <xf numFmtId="0" fontId="6" fillId="6" borderId="0" xfId="0" applyFont="1" applyFill="1" applyAlignment="1">
      <alignment vertical="top"/>
    </xf>
    <xf numFmtId="0" fontId="8" fillId="6" borderId="0" xfId="0" applyFont="1" applyFill="1" applyAlignment="1">
      <alignment vertical="top"/>
    </xf>
    <xf numFmtId="0" fontId="0" fillId="6" borderId="0" xfId="0" applyFill="1" applyBorder="1"/>
    <xf numFmtId="164" fontId="11" fillId="6" borderId="0" xfId="0" applyNumberFormat="1" applyFont="1" applyFill="1" applyAlignment="1">
      <alignment vertical="top"/>
    </xf>
    <xf numFmtId="0" fontId="18" fillId="6" borderId="0" xfId="2" quotePrefix="1" applyFont="1" applyFill="1" applyBorder="1" applyAlignment="1">
      <alignment horizontal="left" vertical="top"/>
    </xf>
    <xf numFmtId="0" fontId="19" fillId="6" borderId="0" xfId="2" quotePrefix="1" applyFont="1" applyFill="1" applyBorder="1" applyAlignment="1">
      <alignment horizontal="left" vertical="top"/>
    </xf>
    <xf numFmtId="0" fontId="19" fillId="6" borderId="0" xfId="2" quotePrefix="1" applyFont="1" applyFill="1" applyBorder="1"/>
    <xf numFmtId="0" fontId="19" fillId="6" borderId="0" xfId="2" applyFont="1" applyFill="1" applyBorder="1"/>
    <xf numFmtId="0" fontId="2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9" fontId="2" fillId="6" borderId="0" xfId="1" applyFont="1" applyFill="1"/>
    <xf numFmtId="0" fontId="13" fillId="6" borderId="0" xfId="0" applyFont="1" applyFill="1" applyAlignment="1">
      <alignment vertical="top"/>
    </xf>
    <xf numFmtId="9" fontId="9" fillId="6" borderId="0" xfId="0" applyNumberFormat="1" applyFont="1" applyFill="1" applyAlignment="1">
      <alignment vertical="top"/>
    </xf>
    <xf numFmtId="0" fontId="5" fillId="6" borderId="0" xfId="0" applyFont="1" applyFill="1" applyBorder="1" applyAlignment="1">
      <alignment horizontal="center" vertical="top"/>
    </xf>
    <xf numFmtId="0" fontId="3" fillId="6" borderId="0" xfId="0" applyFont="1" applyFill="1" applyBorder="1" applyAlignment="1">
      <alignment horizontal="left" vertical="top"/>
    </xf>
    <xf numFmtId="0" fontId="4" fillId="6" borderId="0" xfId="0" applyFont="1" applyFill="1" applyBorder="1" applyAlignment="1">
      <alignment vertical="top"/>
    </xf>
    <xf numFmtId="49" fontId="7" fillId="9" borderId="15" xfId="0" applyNumberFormat="1" applyFont="1" applyFill="1" applyBorder="1" applyAlignment="1" applyProtection="1">
      <alignment horizontal="center" vertical="top"/>
    </xf>
    <xf numFmtId="49" fontId="7" fillId="9" borderId="16" xfId="0" applyNumberFormat="1" applyFont="1" applyFill="1" applyBorder="1" applyAlignment="1" applyProtection="1">
      <alignment horizontal="center" vertical="top"/>
    </xf>
    <xf numFmtId="49" fontId="7" fillId="9" borderId="14" xfId="0" applyNumberFormat="1" applyFont="1" applyFill="1" applyBorder="1" applyAlignment="1" applyProtection="1">
      <alignment horizontal="center" vertical="top"/>
    </xf>
    <xf numFmtId="0" fontId="4" fillId="10" borderId="23" xfId="0" applyFont="1" applyFill="1" applyBorder="1" applyAlignment="1">
      <alignment vertical="top"/>
    </xf>
    <xf numFmtId="164" fontId="4" fillId="5" borderId="24" xfId="0" applyNumberFormat="1" applyFont="1" applyFill="1" applyBorder="1" applyAlignment="1">
      <alignment vertical="top"/>
    </xf>
    <xf numFmtId="164" fontId="4" fillId="11" borderId="0" xfId="0" applyNumberFormat="1" applyFont="1" applyFill="1" applyAlignment="1">
      <alignment vertical="top"/>
    </xf>
    <xf numFmtId="164" fontId="4" fillId="6" borderId="0" xfId="0" applyNumberFormat="1" applyFont="1" applyFill="1" applyAlignment="1">
      <alignment vertical="top"/>
    </xf>
    <xf numFmtId="9" fontId="12" fillId="6" borderId="0" xfId="1" applyFont="1" applyFill="1" applyBorder="1" applyAlignment="1">
      <alignment vertical="top"/>
    </xf>
    <xf numFmtId="9" fontId="4" fillId="6" borderId="0" xfId="1" applyFont="1" applyFill="1" applyAlignment="1">
      <alignment vertical="top"/>
    </xf>
    <xf numFmtId="0" fontId="0" fillId="0" borderId="0" xfId="0" applyFill="1"/>
    <xf numFmtId="0" fontId="23" fillId="6" borderId="0" xfId="0" applyFont="1" applyFill="1" applyAlignment="1">
      <alignment vertical="top"/>
    </xf>
    <xf numFmtId="0" fontId="8" fillId="6" borderId="0" xfId="0" applyFont="1" applyFill="1" applyAlignment="1">
      <alignment horizontal="left" vertical="top"/>
    </xf>
    <xf numFmtId="0" fontId="24" fillId="6" borderId="0" xfId="0" applyFont="1" applyFill="1" applyAlignment="1">
      <alignment horizontal="left" vertical="top"/>
    </xf>
    <xf numFmtId="0" fontId="11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left"/>
    </xf>
    <xf numFmtId="0" fontId="9" fillId="6" borderId="0" xfId="0" applyFont="1" applyFill="1" applyAlignment="1">
      <alignment horizontal="left" vertical="top"/>
    </xf>
    <xf numFmtId="0" fontId="4" fillId="6" borderId="0" xfId="0" applyFont="1" applyFill="1" applyAlignment="1">
      <alignment vertical="top"/>
    </xf>
    <xf numFmtId="0" fontId="3" fillId="6" borderId="0" xfId="0" applyFont="1" applyFill="1" applyAlignment="1">
      <alignment horizontal="center" vertical="top"/>
    </xf>
    <xf numFmtId="9" fontId="12" fillId="6" borderId="0" xfId="1" applyFont="1" applyFill="1" applyAlignment="1">
      <alignment vertical="top"/>
    </xf>
    <xf numFmtId="164" fontId="25" fillId="5" borderId="24" xfId="0" applyNumberFormat="1" applyFont="1" applyFill="1" applyBorder="1" applyAlignment="1">
      <alignment vertical="top"/>
    </xf>
    <xf numFmtId="0" fontId="9" fillId="10" borderId="1" xfId="0" applyFont="1" applyFill="1" applyBorder="1" applyAlignment="1">
      <alignment vertical="top"/>
    </xf>
    <xf numFmtId="0" fontId="4" fillId="10" borderId="2" xfId="0" applyFont="1" applyFill="1" applyBorder="1" applyAlignment="1">
      <alignment vertical="top"/>
    </xf>
    <xf numFmtId="0" fontId="4" fillId="10" borderId="25" xfId="0" applyFont="1" applyFill="1" applyBorder="1" applyAlignment="1">
      <alignment vertical="top"/>
    </xf>
    <xf numFmtId="0" fontId="4" fillId="10" borderId="0" xfId="0" applyFont="1" applyFill="1" applyBorder="1" applyAlignment="1">
      <alignment vertical="top"/>
    </xf>
    <xf numFmtId="0" fontId="4" fillId="10" borderId="26" xfId="0" applyFont="1" applyFill="1" applyBorder="1" applyAlignment="1">
      <alignment vertical="top"/>
    </xf>
    <xf numFmtId="0" fontId="4" fillId="10" borderId="11" xfId="0" applyFont="1" applyFill="1" applyBorder="1" applyAlignment="1">
      <alignment vertical="top"/>
    </xf>
    <xf numFmtId="0" fontId="4" fillId="10" borderId="10" xfId="0" applyFont="1" applyFill="1" applyBorder="1" applyAlignment="1">
      <alignment vertical="top"/>
    </xf>
    <xf numFmtId="0" fontId="4" fillId="10" borderId="27" xfId="0" applyFont="1" applyFill="1" applyBorder="1" applyAlignment="1">
      <alignment vertical="top"/>
    </xf>
    <xf numFmtId="0" fontId="9" fillId="0" borderId="10" xfId="0" applyFont="1" applyBorder="1" applyAlignment="1">
      <alignment vertical="top"/>
    </xf>
    <xf numFmtId="3" fontId="0" fillId="0" borderId="0" xfId="0" applyNumberFormat="1"/>
    <xf numFmtId="164" fontId="9" fillId="7" borderId="28" xfId="0" applyNumberFormat="1" applyFont="1" applyFill="1" applyBorder="1" applyAlignment="1">
      <alignment vertical="top"/>
    </xf>
    <xf numFmtId="164" fontId="9" fillId="11" borderId="29" xfId="0" applyNumberFormat="1" applyFont="1" applyFill="1" applyBorder="1" applyAlignment="1">
      <alignment vertical="top"/>
    </xf>
    <xf numFmtId="164" fontId="4" fillId="11" borderId="29" xfId="0" applyNumberFormat="1" applyFont="1" applyFill="1" applyBorder="1" applyAlignment="1">
      <alignment vertical="top"/>
    </xf>
    <xf numFmtId="164" fontId="4" fillId="7" borderId="28" xfId="0" applyNumberFormat="1" applyFont="1" applyFill="1" applyBorder="1" applyAlignment="1">
      <alignment vertical="top"/>
    </xf>
    <xf numFmtId="0" fontId="0" fillId="0" borderId="0" xfId="0" applyFill="1" applyBorder="1"/>
    <xf numFmtId="0" fontId="9" fillId="6" borderId="0" xfId="0" applyFont="1" applyFill="1" applyAlignment="1">
      <alignment horizontal="left" vertical="top"/>
    </xf>
    <xf numFmtId="10" fontId="4" fillId="6" borderId="0" xfId="1" applyNumberFormat="1" applyFont="1" applyFill="1" applyAlignment="1">
      <alignment vertical="top"/>
    </xf>
    <xf numFmtId="0" fontId="18" fillId="6" borderId="0" xfId="0" quotePrefix="1" applyFont="1" applyFill="1" applyAlignment="1">
      <alignment vertical="top"/>
    </xf>
    <xf numFmtId="0" fontId="0" fillId="6" borderId="0" xfId="0" applyFont="1" applyFill="1" applyAlignment="1">
      <alignment horizontal="left" vertical="top"/>
    </xf>
    <xf numFmtId="3" fontId="25" fillId="5" borderId="24" xfId="0" applyNumberFormat="1" applyFont="1" applyFill="1" applyBorder="1" applyAlignment="1">
      <alignment vertical="top"/>
    </xf>
    <xf numFmtId="164" fontId="10" fillId="5" borderId="17" xfId="0" applyNumberFormat="1" applyFont="1" applyFill="1" applyBorder="1" applyAlignment="1">
      <alignment vertical="center"/>
    </xf>
    <xf numFmtId="9" fontId="14" fillId="4" borderId="0" xfId="0" applyNumberFormat="1" applyFont="1" applyFill="1" applyBorder="1" applyAlignment="1">
      <alignment vertical="top"/>
    </xf>
    <xf numFmtId="0" fontId="2" fillId="6" borderId="0" xfId="0" applyFont="1" applyFill="1" applyAlignment="1">
      <alignment vertical="top"/>
    </xf>
    <xf numFmtId="0" fontId="0" fillId="6" borderId="0" xfId="0" applyFont="1" applyFill="1" applyAlignment="1">
      <alignment vertical="top"/>
    </xf>
    <xf numFmtId="0" fontId="19" fillId="6" borderId="0" xfId="0" applyFont="1" applyFill="1" applyAlignment="1">
      <alignment vertical="center"/>
    </xf>
    <xf numFmtId="164" fontId="4" fillId="13" borderId="13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left" vertical="top"/>
    </xf>
    <xf numFmtId="0" fontId="9" fillId="6" borderId="0" xfId="0" applyFont="1" applyFill="1" applyAlignment="1">
      <alignment horizontal="left" vertical="top"/>
    </xf>
    <xf numFmtId="0" fontId="0" fillId="8" borderId="0" xfId="0" applyFill="1"/>
    <xf numFmtId="9" fontId="26" fillId="6" borderId="0" xfId="1" applyFont="1" applyFill="1" applyAlignment="1">
      <alignment vertical="top"/>
    </xf>
    <xf numFmtId="0" fontId="0" fillId="11" borderId="1" xfId="0" applyFill="1" applyBorder="1"/>
    <xf numFmtId="0" fontId="2" fillId="11" borderId="2" xfId="0" applyFont="1" applyFill="1" applyBorder="1"/>
    <xf numFmtId="0" fontId="2" fillId="11" borderId="25" xfId="0" applyFont="1" applyFill="1" applyBorder="1"/>
    <xf numFmtId="0" fontId="2" fillId="11" borderId="23" xfId="0" applyFont="1" applyFill="1" applyBorder="1"/>
    <xf numFmtId="3" fontId="0" fillId="8" borderId="0" xfId="0" applyNumberFormat="1" applyFill="1" applyBorder="1"/>
    <xf numFmtId="3" fontId="0" fillId="8" borderId="26" xfId="0" applyNumberFormat="1" applyFill="1" applyBorder="1"/>
    <xf numFmtId="0" fontId="2" fillId="11" borderId="11" xfId="0" applyFont="1" applyFill="1" applyBorder="1"/>
    <xf numFmtId="0" fontId="0" fillId="8" borderId="10" xfId="0" applyFill="1" applyBorder="1"/>
    <xf numFmtId="0" fontId="0" fillId="8" borderId="27" xfId="0" applyFill="1" applyBorder="1"/>
    <xf numFmtId="3" fontId="0" fillId="8" borderId="0" xfId="0" applyNumberFormat="1" applyFill="1"/>
    <xf numFmtId="164" fontId="4" fillId="10" borderId="12" xfId="0" applyNumberFormat="1" applyFont="1" applyFill="1" applyBorder="1" applyAlignment="1">
      <alignment vertical="center"/>
    </xf>
    <xf numFmtId="164" fontId="4" fillId="10" borderId="17" xfId="0" applyNumberFormat="1" applyFont="1" applyFill="1" applyBorder="1" applyAlignment="1">
      <alignment vertical="center"/>
    </xf>
    <xf numFmtId="164" fontId="4" fillId="10" borderId="13" xfId="0" applyNumberFormat="1" applyFont="1" applyFill="1" applyBorder="1" applyAlignment="1">
      <alignment vertical="center"/>
    </xf>
    <xf numFmtId="164" fontId="4" fillId="6" borderId="31" xfId="0" applyNumberFormat="1" applyFont="1" applyFill="1" applyBorder="1" applyAlignment="1">
      <alignment vertical="top"/>
    </xf>
    <xf numFmtId="164" fontId="9" fillId="7" borderId="32" xfId="0" applyNumberFormat="1" applyFont="1" applyFill="1" applyBorder="1" applyAlignment="1">
      <alignment vertical="top"/>
    </xf>
    <xf numFmtId="9" fontId="4" fillId="6" borderId="31" xfId="1" applyFont="1" applyFill="1" applyBorder="1" applyAlignment="1">
      <alignment vertical="top"/>
    </xf>
    <xf numFmtId="9" fontId="14" fillId="7" borderId="33" xfId="0" applyNumberFormat="1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3" borderId="9" xfId="0" applyFont="1" applyFill="1" applyBorder="1" applyAlignment="1">
      <alignment vertical="top"/>
    </xf>
    <xf numFmtId="49" fontId="7" fillId="14" borderId="30" xfId="0" applyNumberFormat="1" applyFont="1" applyFill="1" applyBorder="1" applyAlignment="1" applyProtection="1">
      <alignment horizontal="center" vertical="top"/>
    </xf>
    <xf numFmtId="0" fontId="4" fillId="14" borderId="31" xfId="0" applyFont="1" applyFill="1" applyBorder="1" applyAlignment="1">
      <alignment vertical="top"/>
    </xf>
    <xf numFmtId="9" fontId="12" fillId="14" borderId="31" xfId="1" applyFont="1" applyFill="1" applyBorder="1" applyAlignment="1">
      <alignment vertical="top"/>
    </xf>
    <xf numFmtId="9" fontId="4" fillId="11" borderId="10" xfId="1" applyFont="1" applyFill="1" applyBorder="1" applyAlignment="1">
      <alignment horizontal="center" vertical="top"/>
    </xf>
    <xf numFmtId="9" fontId="4" fillId="11" borderId="11" xfId="1" applyFont="1" applyFill="1" applyBorder="1" applyAlignment="1">
      <alignment horizontal="center" vertical="top"/>
    </xf>
    <xf numFmtId="9" fontId="4" fillId="11" borderId="2" xfId="0" applyNumberFormat="1" applyFont="1" applyFill="1" applyBorder="1" applyAlignment="1">
      <alignment vertical="top"/>
    </xf>
    <xf numFmtId="0" fontId="2" fillId="12" borderId="0" xfId="0" applyFont="1" applyFill="1"/>
    <xf numFmtId="0" fontId="2" fillId="8" borderId="0" xfId="0" applyFont="1" applyFill="1"/>
    <xf numFmtId="0" fontId="2" fillId="12" borderId="0" xfId="0" applyFont="1" applyFill="1" applyAlignment="1"/>
    <xf numFmtId="0" fontId="30" fillId="12" borderId="0" xfId="0" applyFont="1" applyFill="1" applyAlignment="1"/>
    <xf numFmtId="3" fontId="0" fillId="8" borderId="0" xfId="0" applyNumberFormat="1" applyFont="1" applyFill="1"/>
    <xf numFmtId="3" fontId="0" fillId="8" borderId="10" xfId="0" applyNumberFormat="1" applyFont="1" applyFill="1" applyBorder="1"/>
    <xf numFmtId="3" fontId="2" fillId="8" borderId="0" xfId="0" applyNumberFormat="1" applyFont="1" applyFill="1"/>
    <xf numFmtId="3" fontId="0" fillId="8" borderId="10" xfId="0" applyNumberFormat="1" applyFill="1" applyBorder="1"/>
    <xf numFmtId="9" fontId="4" fillId="0" borderId="0" xfId="1" applyFont="1" applyBorder="1" applyAlignment="1">
      <alignment horizontal="center" vertical="top"/>
    </xf>
    <xf numFmtId="9" fontId="4" fillId="0" borderId="23" xfId="1" applyFont="1" applyBorder="1" applyAlignment="1">
      <alignment horizontal="center" vertical="top"/>
    </xf>
    <xf numFmtId="9" fontId="4" fillId="0" borderId="0" xfId="0" applyNumberFormat="1" applyFont="1" applyBorder="1" applyAlignment="1">
      <alignment vertical="top"/>
    </xf>
    <xf numFmtId="9" fontId="4" fillId="0" borderId="15" xfId="1" applyFont="1" applyBorder="1" applyAlignment="1">
      <alignment horizontal="center" vertical="top"/>
    </xf>
    <xf numFmtId="9" fontId="4" fillId="0" borderId="16" xfId="1" applyFont="1" applyBorder="1" applyAlignment="1">
      <alignment horizontal="center" vertical="top"/>
    </xf>
    <xf numFmtId="9" fontId="4" fillId="0" borderId="14" xfId="0" applyNumberFormat="1" applyFont="1" applyBorder="1" applyAlignment="1">
      <alignment vertical="top"/>
    </xf>
    <xf numFmtId="0" fontId="2" fillId="6" borderId="0" xfId="0" applyFont="1" applyFill="1" applyAlignment="1">
      <alignment horizontal="left" vertical="top"/>
    </xf>
    <xf numFmtId="0" fontId="9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left"/>
    </xf>
    <xf numFmtId="0" fontId="4" fillId="10" borderId="23" xfId="0" quotePrefix="1" applyFont="1" applyFill="1" applyBorder="1" applyAlignment="1">
      <alignment vertical="top"/>
    </xf>
    <xf numFmtId="164" fontId="4" fillId="10" borderId="0" xfId="0" applyNumberFormat="1" applyFont="1" applyFill="1" applyBorder="1" applyAlignment="1">
      <alignment vertical="top"/>
    </xf>
    <xf numFmtId="164" fontId="4" fillId="10" borderId="23" xfId="0" applyNumberFormat="1" applyFont="1" applyFill="1" applyBorder="1" applyAlignment="1">
      <alignment vertical="top"/>
    </xf>
    <xf numFmtId="0" fontId="9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left"/>
    </xf>
    <xf numFmtId="3" fontId="0" fillId="14" borderId="0" xfId="0" applyNumberFormat="1" applyFill="1"/>
    <xf numFmtId="0" fontId="0" fillId="15" borderId="0" xfId="0" applyFill="1"/>
    <xf numFmtId="0" fontId="23" fillId="8" borderId="0" xfId="0" applyFont="1" applyFill="1" applyAlignment="1">
      <alignment vertical="top"/>
    </xf>
    <xf numFmtId="0" fontId="8" fillId="8" borderId="0" xfId="0" applyFont="1" applyFill="1" applyAlignment="1">
      <alignment vertical="top"/>
    </xf>
    <xf numFmtId="0" fontId="9" fillId="8" borderId="0" xfId="0" applyFont="1" applyFill="1" applyAlignment="1">
      <alignment horizontal="left" vertical="top"/>
    </xf>
    <xf numFmtId="3" fontId="4" fillId="8" borderId="0" xfId="0" applyNumberFormat="1" applyFont="1" applyFill="1" applyAlignment="1">
      <alignment vertical="top"/>
    </xf>
    <xf numFmtId="3" fontId="9" fillId="8" borderId="0" xfId="0" applyNumberFormat="1" applyFont="1" applyFill="1" applyAlignment="1">
      <alignment vertical="top"/>
    </xf>
    <xf numFmtId="3" fontId="0" fillId="15" borderId="0" xfId="0" applyNumberFormat="1" applyFill="1"/>
    <xf numFmtId="0" fontId="9" fillId="15" borderId="0" xfId="0" applyFont="1" applyFill="1" applyAlignment="1">
      <alignment horizontal="left" vertical="top"/>
    </xf>
    <xf numFmtId="3" fontId="4" fillId="15" borderId="0" xfId="0" applyNumberFormat="1" applyFont="1" applyFill="1" applyAlignment="1">
      <alignment vertical="top"/>
    </xf>
    <xf numFmtId="0" fontId="2" fillId="15" borderId="0" xfId="0" applyFont="1" applyFill="1"/>
    <xf numFmtId="0" fontId="0" fillId="11" borderId="0" xfId="0" applyFill="1"/>
    <xf numFmtId="3" fontId="7" fillId="11" borderId="0" xfId="0" applyNumberFormat="1" applyFont="1" applyFill="1" applyBorder="1" applyAlignment="1" applyProtection="1">
      <alignment horizontal="center" vertical="top"/>
    </xf>
    <xf numFmtId="0" fontId="5" fillId="11" borderId="0" xfId="0" applyFont="1" applyFill="1" applyAlignment="1">
      <alignment vertical="top"/>
    </xf>
    <xf numFmtId="0" fontId="2" fillId="11" borderId="0" xfId="0" applyFont="1" applyFill="1"/>
    <xf numFmtId="0" fontId="4" fillId="6" borderId="0" xfId="0" applyFont="1" applyFill="1" applyAlignment="1">
      <alignment horizontal="left" vertical="top"/>
    </xf>
    <xf numFmtId="0" fontId="0" fillId="8" borderId="0" xfId="0" applyFont="1" applyFill="1" applyAlignment="1">
      <alignment horizontal="left" vertical="top"/>
    </xf>
    <xf numFmtId="164" fontId="4" fillId="8" borderId="0" xfId="0" applyNumberFormat="1" applyFont="1" applyFill="1" applyAlignment="1">
      <alignment vertical="top"/>
    </xf>
    <xf numFmtId="3" fontId="0" fillId="16" borderId="0" xfId="0" applyNumberFormat="1" applyFill="1"/>
    <xf numFmtId="3" fontId="0" fillId="10" borderId="0" xfId="0" applyNumberFormat="1" applyFill="1"/>
    <xf numFmtId="49" fontId="7" fillId="3" borderId="5" xfId="0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>
      <alignment vertical="top"/>
    </xf>
    <xf numFmtId="164" fontId="4" fillId="13" borderId="15" xfId="0" applyNumberFormat="1" applyFont="1" applyFill="1" applyBorder="1" applyAlignment="1">
      <alignment vertical="center"/>
    </xf>
    <xf numFmtId="0" fontId="16" fillId="6" borderId="0" xfId="2" applyFont="1" applyFill="1" applyBorder="1" applyAlignment="1">
      <alignment horizontal="left" vertical="top"/>
    </xf>
    <xf numFmtId="0" fontId="9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left"/>
    </xf>
    <xf numFmtId="0" fontId="27" fillId="6" borderId="0" xfId="0" applyFont="1" applyFill="1" applyBorder="1" applyAlignment="1">
      <alignment horizontal="left" vertical="top"/>
    </xf>
    <xf numFmtId="0" fontId="16" fillId="6" borderId="0" xfId="2" applyFont="1" applyFill="1" applyBorder="1" applyAlignment="1">
      <alignment horizontal="left" vertical="top"/>
    </xf>
    <xf numFmtId="0" fontId="2" fillId="6" borderId="0" xfId="0" applyFont="1" applyFill="1" applyBorder="1" applyAlignment="1">
      <alignment horizontal="left"/>
    </xf>
    <xf numFmtId="0" fontId="21" fillId="6" borderId="0" xfId="2" applyFont="1" applyFill="1" applyBorder="1" applyAlignment="1">
      <alignment horizontal="left"/>
    </xf>
    <xf numFmtId="0" fontId="20" fillId="6" borderId="0" xfId="2" applyFont="1" applyFill="1" applyBorder="1" applyAlignment="1">
      <alignment horizontal="left" vertical="top"/>
    </xf>
    <xf numFmtId="0" fontId="21" fillId="6" borderId="0" xfId="2" applyFont="1" applyFill="1" applyBorder="1" applyAlignment="1"/>
    <xf numFmtId="0" fontId="16" fillId="6" borderId="0" xfId="2" applyFont="1" applyFill="1" applyBorder="1" applyAlignment="1">
      <alignment horizontal="left"/>
    </xf>
    <xf numFmtId="0" fontId="17" fillId="6" borderId="0" xfId="2" applyFont="1" applyFill="1" applyBorder="1" applyAlignment="1">
      <alignment horizontal="left" vertical="top"/>
    </xf>
    <xf numFmtId="0" fontId="17" fillId="6" borderId="0" xfId="2" applyFont="1" applyFill="1" applyBorder="1" applyAlignment="1">
      <alignment horizontal="left"/>
    </xf>
    <xf numFmtId="0" fontId="21" fillId="6" borderId="0" xfId="2" applyFont="1" applyFill="1" applyBorder="1" applyAlignment="1">
      <alignment horizontal="left" vertical="top"/>
    </xf>
    <xf numFmtId="0" fontId="4" fillId="0" borderId="10" xfId="0" applyFont="1" applyFill="1" applyBorder="1" applyAlignment="1">
      <alignment vertical="top"/>
    </xf>
    <xf numFmtId="0" fontId="9" fillId="0" borderId="10" xfId="0" applyFont="1" applyFill="1" applyBorder="1" applyAlignment="1">
      <alignment vertical="top"/>
    </xf>
    <xf numFmtId="0" fontId="9" fillId="0" borderId="16" xfId="0" applyFont="1" applyFill="1" applyBorder="1" applyAlignment="1">
      <alignment vertical="top"/>
    </xf>
    <xf numFmtId="9" fontId="4" fillId="0" borderId="0" xfId="1" applyFont="1" applyFill="1" applyAlignment="1">
      <alignment vertical="top"/>
    </xf>
    <xf numFmtId="164" fontId="10" fillId="10" borderId="17" xfId="0" applyNumberFormat="1" applyFont="1" applyFill="1" applyBorder="1" applyAlignment="1">
      <alignment vertical="center"/>
    </xf>
    <xf numFmtId="164" fontId="4" fillId="10" borderId="15" xfId="0" applyNumberFormat="1" applyFont="1" applyFill="1" applyBorder="1" applyAlignment="1">
      <alignment vertical="center"/>
    </xf>
    <xf numFmtId="164" fontId="0" fillId="0" borderId="0" xfId="0" applyNumberFormat="1"/>
    <xf numFmtId="164" fontId="0" fillId="0" borderId="24" xfId="0" applyNumberFormat="1" applyBorder="1"/>
    <xf numFmtId="9" fontId="4" fillId="11" borderId="16" xfId="0" applyNumberFormat="1" applyFont="1" applyFill="1" applyBorder="1" applyAlignment="1">
      <alignment vertical="top"/>
    </xf>
    <xf numFmtId="0" fontId="0" fillId="6" borderId="24" xfId="0" applyFont="1" applyFill="1" applyBorder="1" applyAlignment="1">
      <alignment vertical="top"/>
    </xf>
    <xf numFmtId="0" fontId="0" fillId="6" borderId="24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0" fillId="6" borderId="24" xfId="0" applyFill="1" applyBorder="1"/>
    <xf numFmtId="0" fontId="4" fillId="6" borderId="24" xfId="0" applyFont="1" applyFill="1" applyBorder="1" applyAlignment="1">
      <alignment vertical="top"/>
    </xf>
    <xf numFmtId="0" fontId="2" fillId="11" borderId="14" xfId="0" applyFont="1" applyFill="1" applyBorder="1" applyAlignment="1">
      <alignment vertical="top"/>
    </xf>
    <xf numFmtId="0" fontId="2" fillId="11" borderId="14" xfId="0" applyFont="1" applyFill="1" applyBorder="1" applyAlignment="1">
      <alignment horizontal="left"/>
    </xf>
    <xf numFmtId="0" fontId="2" fillId="11" borderId="14" xfId="0" applyFont="1" applyFill="1" applyBorder="1" applyAlignment="1">
      <alignment horizontal="left" vertical="top"/>
    </xf>
    <xf numFmtId="0" fontId="0" fillId="11" borderId="14" xfId="0" applyFill="1" applyBorder="1"/>
    <xf numFmtId="0" fontId="9" fillId="11" borderId="14" xfId="0" applyFont="1" applyFill="1" applyBorder="1" applyAlignment="1">
      <alignment horizontal="left" vertical="top"/>
    </xf>
    <xf numFmtId="0" fontId="9" fillId="6" borderId="14" xfId="0" applyFont="1" applyFill="1" applyBorder="1" applyAlignment="1">
      <alignment horizontal="left" vertical="top"/>
    </xf>
    <xf numFmtId="0" fontId="9" fillId="0" borderId="14" xfId="0" applyFont="1" applyFill="1" applyBorder="1" applyAlignment="1">
      <alignment vertical="top"/>
    </xf>
    <xf numFmtId="0" fontId="9" fillId="0" borderId="8" xfId="0" applyFont="1" applyFill="1" applyBorder="1" applyAlignment="1">
      <alignment vertical="top"/>
    </xf>
    <xf numFmtId="9" fontId="4" fillId="0" borderId="24" xfId="1" applyFont="1" applyBorder="1" applyAlignment="1">
      <alignment horizontal="center" vertical="top"/>
    </xf>
    <xf numFmtId="0" fontId="4" fillId="6" borderId="24" xfId="0" applyFont="1" applyFill="1" applyBorder="1" applyAlignment="1">
      <alignment horizontal="left" vertical="top"/>
    </xf>
    <xf numFmtId="49" fontId="7" fillId="2" borderId="5" xfId="0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Alignment="1">
      <alignment vertical="top"/>
    </xf>
    <xf numFmtId="164" fontId="4" fillId="5" borderId="14" xfId="0" applyNumberFormat="1" applyFont="1" applyFill="1" applyBorder="1" applyAlignment="1">
      <alignment vertical="center"/>
    </xf>
    <xf numFmtId="164" fontId="4" fillId="10" borderId="14" xfId="0" applyNumberFormat="1" applyFont="1" applyFill="1" applyBorder="1" applyAlignment="1">
      <alignment vertical="center"/>
    </xf>
    <xf numFmtId="9" fontId="4" fillId="0" borderId="11" xfId="1" applyNumberFormat="1" applyFont="1" applyBorder="1" applyAlignment="1">
      <alignment horizontal="center" vertical="top"/>
    </xf>
    <xf numFmtId="0" fontId="9" fillId="8" borderId="0" xfId="0" applyFont="1" applyFill="1" applyBorder="1" applyAlignment="1">
      <alignment horizontal="center" vertical="top"/>
    </xf>
    <xf numFmtId="9" fontId="4" fillId="8" borderId="0" xfId="1" applyFont="1" applyFill="1" applyBorder="1" applyAlignment="1">
      <alignment horizontal="center" vertical="top"/>
    </xf>
    <xf numFmtId="9" fontId="4" fillId="8" borderId="0" xfId="0" applyNumberFormat="1" applyFont="1" applyFill="1" applyBorder="1" applyAlignment="1">
      <alignment vertical="top"/>
    </xf>
    <xf numFmtId="0" fontId="0" fillId="8" borderId="0" xfId="0" applyFill="1" applyBorder="1"/>
    <xf numFmtId="0" fontId="9" fillId="12" borderId="34" xfId="0" applyFont="1" applyFill="1" applyBorder="1" applyAlignment="1">
      <alignment horizontal="center" vertical="top"/>
    </xf>
    <xf numFmtId="0" fontId="9" fillId="8" borderId="35" xfId="0" applyFont="1" applyFill="1" applyBorder="1" applyAlignment="1">
      <alignment horizontal="center" vertical="top"/>
    </xf>
    <xf numFmtId="0" fontId="9" fillId="12" borderId="36" xfId="0" applyFont="1" applyFill="1" applyBorder="1" applyAlignment="1">
      <alignment horizontal="center" vertical="top"/>
    </xf>
    <xf numFmtId="9" fontId="4" fillId="8" borderId="37" xfId="0" applyNumberFormat="1" applyFont="1" applyFill="1" applyBorder="1" applyAlignment="1">
      <alignment vertical="top"/>
    </xf>
    <xf numFmtId="164" fontId="0" fillId="8" borderId="38" xfId="0" applyNumberFormat="1" applyFill="1" applyBorder="1"/>
    <xf numFmtId="9" fontId="4" fillId="8" borderId="39" xfId="0" applyNumberFormat="1" applyFont="1" applyFill="1" applyBorder="1" applyAlignment="1">
      <alignment vertical="top"/>
    </xf>
    <xf numFmtId="9" fontId="4" fillId="8" borderId="40" xfId="0" applyNumberFormat="1" applyFont="1" applyFill="1" applyBorder="1" applyAlignment="1">
      <alignment vertical="top"/>
    </xf>
    <xf numFmtId="164" fontId="0" fillId="8" borderId="41" xfId="0" applyNumberFormat="1" applyFill="1" applyBorder="1"/>
    <xf numFmtId="9" fontId="4" fillId="8" borderId="37" xfId="1" applyFont="1" applyFill="1" applyBorder="1" applyAlignment="1">
      <alignment horizontal="center" vertical="top"/>
    </xf>
    <xf numFmtId="9" fontId="4" fillId="8" borderId="38" xfId="1" applyFont="1" applyFill="1" applyBorder="1" applyAlignment="1">
      <alignment horizontal="center" vertical="top"/>
    </xf>
    <xf numFmtId="9" fontId="4" fillId="8" borderId="39" xfId="1" applyFont="1" applyFill="1" applyBorder="1" applyAlignment="1">
      <alignment horizontal="center" vertical="top"/>
    </xf>
    <xf numFmtId="9" fontId="4" fillId="8" borderId="40" xfId="1" applyFont="1" applyFill="1" applyBorder="1" applyAlignment="1">
      <alignment horizontal="center" vertical="top"/>
    </xf>
    <xf numFmtId="9" fontId="4" fillId="8" borderId="41" xfId="1" applyFont="1" applyFill="1" applyBorder="1" applyAlignment="1">
      <alignment horizontal="center" vertical="top"/>
    </xf>
    <xf numFmtId="0" fontId="0" fillId="8" borderId="26" xfId="0" applyFill="1" applyBorder="1"/>
    <xf numFmtId="3" fontId="0" fillId="8" borderId="27" xfId="0" applyNumberFormat="1" applyFill="1" applyBorder="1"/>
    <xf numFmtId="0" fontId="2" fillId="8" borderId="0" xfId="0" applyFont="1" applyFill="1" applyAlignment="1"/>
    <xf numFmtId="0" fontId="0" fillId="8" borderId="0" xfId="0" applyFont="1" applyFill="1" applyAlignment="1"/>
    <xf numFmtId="0" fontId="2" fillId="8" borderId="0" xfId="0" applyFont="1" applyFill="1" applyAlignment="1">
      <alignment horizontal="left" vertical="top"/>
    </xf>
    <xf numFmtId="0" fontId="2" fillId="8" borderId="0" xfId="0" applyFont="1" applyFill="1" applyAlignment="1">
      <alignment vertical="top"/>
    </xf>
    <xf numFmtId="0" fontId="32" fillId="8" borderId="0" xfId="0" applyFont="1" applyFill="1"/>
    <xf numFmtId="0" fontId="2" fillId="8" borderId="0" xfId="0" applyFont="1" applyFill="1" applyBorder="1"/>
    <xf numFmtId="0" fontId="32" fillId="8" borderId="0" xfId="0" applyFont="1" applyFill="1" applyAlignment="1">
      <alignment vertical="top"/>
    </xf>
    <xf numFmtId="164" fontId="0" fillId="8" borderId="0" xfId="0" applyNumberFormat="1" applyFill="1"/>
    <xf numFmtId="49" fontId="33" fillId="8" borderId="0" xfId="0" applyNumberFormat="1" applyFont="1" applyFill="1"/>
    <xf numFmtId="0" fontId="0" fillId="17" borderId="10" xfId="0" applyFill="1" applyBorder="1"/>
    <xf numFmtId="49" fontId="33" fillId="8" borderId="0" xfId="0" applyNumberFormat="1" applyFont="1" applyFill="1" applyBorder="1"/>
    <xf numFmtId="164" fontId="0" fillId="8" borderId="0" xfId="0" applyNumberFormat="1" applyFill="1" applyBorder="1"/>
    <xf numFmtId="0" fontId="9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5" fillId="9" borderId="15" xfId="0" applyFont="1" applyFill="1" applyBorder="1" applyAlignment="1">
      <alignment horizontal="center" vertical="top"/>
    </xf>
    <xf numFmtId="0" fontId="5" fillId="9" borderId="16" xfId="0" applyFont="1" applyFill="1" applyBorder="1" applyAlignment="1">
      <alignment horizontal="center" vertical="top"/>
    </xf>
    <xf numFmtId="0" fontId="5" fillId="9" borderId="14" xfId="0" applyFont="1" applyFill="1" applyBorder="1" applyAlignment="1">
      <alignment horizontal="center" vertical="top"/>
    </xf>
    <xf numFmtId="0" fontId="22" fillId="4" borderId="0" xfId="0" applyFont="1" applyFill="1" applyBorder="1" applyAlignment="1">
      <alignment horizontal="center" vertical="top"/>
    </xf>
    <xf numFmtId="0" fontId="2" fillId="6" borderId="0" xfId="0" applyFont="1" applyFill="1" applyAlignment="1">
      <alignment horizontal="left"/>
    </xf>
    <xf numFmtId="0" fontId="9" fillId="8" borderId="0" xfId="0" applyFont="1" applyFill="1" applyAlignment="1">
      <alignment horizontal="left" vertical="top"/>
    </xf>
    <xf numFmtId="0" fontId="9" fillId="6" borderId="8" xfId="0" applyFont="1" applyFill="1" applyBorder="1" applyAlignment="1">
      <alignment horizontal="center" vertical="top"/>
    </xf>
    <xf numFmtId="0" fontId="9" fillId="6" borderId="14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center" vertical="top"/>
    </xf>
    <xf numFmtId="0" fontId="9" fillId="6" borderId="14" xfId="0" applyFont="1" applyFill="1" applyBorder="1" applyAlignment="1">
      <alignment horizontal="left" vertical="top"/>
    </xf>
    <xf numFmtId="0" fontId="9" fillId="6" borderId="24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/>
    </xf>
    <xf numFmtId="0" fontId="2" fillId="6" borderId="24" xfId="0" applyFont="1" applyFill="1" applyBorder="1" applyAlignment="1">
      <alignment horizontal="left"/>
    </xf>
    <xf numFmtId="0" fontId="9" fillId="6" borderId="16" xfId="0" applyFont="1" applyFill="1" applyBorder="1" applyAlignment="1">
      <alignment horizontal="center" vertical="top"/>
    </xf>
    <xf numFmtId="0" fontId="22" fillId="4" borderId="0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center" vertical="top"/>
    </xf>
    <xf numFmtId="0" fontId="16" fillId="6" borderId="0" xfId="2" applyFont="1" applyFill="1" applyBorder="1" applyAlignment="1">
      <alignment horizontal="left" vertical="top"/>
    </xf>
  </cellXfs>
  <cellStyles count="8">
    <cellStyle name="Currency 2" xfId="4" xr:uid="{9288FC72-2342-4BF9-B1E9-87F10474CAF0}"/>
    <cellStyle name="Normal" xfId="0" builtinId="0"/>
    <cellStyle name="Normal 2" xfId="2" xr:uid="{EB9E6E4A-DE0F-4139-8983-F5E00C2883A1}"/>
    <cellStyle name="Normal 3" xfId="3" xr:uid="{FC88DBCE-2A88-485F-905E-185D7FBCDFFF}"/>
    <cellStyle name="Normal 4" xfId="5" xr:uid="{000642BA-FF93-45E8-96C4-11738CF25DD4}"/>
    <cellStyle name="Normal 4 2" xfId="6" xr:uid="{97E050AD-79F4-499E-A701-8A26AB5FFD3F}"/>
    <cellStyle name="Normal 5" xfId="7" xr:uid="{4D205D44-FDA6-4CD4-A28A-29DB5C9202E4}"/>
    <cellStyle name="Percent" xfId="1" builtinId="5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'Budget; Utfall - Herr'!$P$5</c:f>
              <c:strCache>
                <c:ptCount val="1"/>
                <c:pt idx="0">
                  <c:v>Budget 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Herr'!$Q$4:$AB$4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Herr'!$Q$5:$AB$5</c:f>
              <c:numCache>
                <c:formatCode>General</c:formatCode>
                <c:ptCount val="12"/>
                <c:pt idx="0">
                  <c:v>33334</c:v>
                </c:pt>
                <c:pt idx="1">
                  <c:v>33334</c:v>
                </c:pt>
                <c:pt idx="2">
                  <c:v>121334</c:v>
                </c:pt>
                <c:pt idx="3">
                  <c:v>73334</c:v>
                </c:pt>
                <c:pt idx="4">
                  <c:v>33333</c:v>
                </c:pt>
                <c:pt idx="5">
                  <c:v>58333</c:v>
                </c:pt>
                <c:pt idx="6">
                  <c:v>33333</c:v>
                </c:pt>
                <c:pt idx="7">
                  <c:v>58333</c:v>
                </c:pt>
                <c:pt idx="8">
                  <c:v>58333</c:v>
                </c:pt>
                <c:pt idx="9">
                  <c:v>58333</c:v>
                </c:pt>
                <c:pt idx="10">
                  <c:v>33333</c:v>
                </c:pt>
                <c:pt idx="11">
                  <c:v>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A-46C6-A613-99CD8A6F9ED1}"/>
            </c:ext>
          </c:extLst>
        </c:ser>
        <c:ser>
          <c:idx val="1"/>
          <c:order val="1"/>
          <c:tx>
            <c:strRef>
              <c:f>'Budget; Utfall - Herr'!$P$6</c:f>
              <c:strCache>
                <c:ptCount val="1"/>
                <c:pt idx="0">
                  <c:v>Utfall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Herr'!$Q$4:$AB$4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Herr'!$Q$6:$AB$6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A-46C6-A613-99CD8A6F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846149448"/>
        <c:axId val="846150104"/>
      </c:lineChart>
      <c:catAx>
        <c:axId val="84614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6150104"/>
        <c:crosses val="autoZero"/>
        <c:auto val="1"/>
        <c:lblAlgn val="ctr"/>
        <c:lblOffset val="100"/>
        <c:noMultiLvlLbl val="0"/>
      </c:catAx>
      <c:valAx>
        <c:axId val="846150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61494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'Budget; Utfall - Dam'!$P$6</c:f>
              <c:strCache>
                <c:ptCount val="1"/>
                <c:pt idx="0">
                  <c:v>Budget 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Dam'!$Q$5:$AB$5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Dam'!$Q$6:$AB$6</c:f>
              <c:numCache>
                <c:formatCode>General</c:formatCode>
                <c:ptCount val="12"/>
                <c:pt idx="0">
                  <c:v>0</c:v>
                </c:pt>
                <c:pt idx="1">
                  <c:v>30000</c:v>
                </c:pt>
                <c:pt idx="2">
                  <c:v>38000</c:v>
                </c:pt>
                <c:pt idx="3">
                  <c:v>99500</c:v>
                </c:pt>
                <c:pt idx="4">
                  <c:v>7500</c:v>
                </c:pt>
                <c:pt idx="5">
                  <c:v>0</c:v>
                </c:pt>
                <c:pt idx="6">
                  <c:v>22000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4-4504-A547-10C7861764D8}"/>
            </c:ext>
          </c:extLst>
        </c:ser>
        <c:ser>
          <c:idx val="1"/>
          <c:order val="1"/>
          <c:tx>
            <c:strRef>
              <c:f>'Budget; Utfall - Dam'!$P$7</c:f>
              <c:strCache>
                <c:ptCount val="1"/>
                <c:pt idx="0">
                  <c:v>Utfall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Dam'!$Q$5:$AB$5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Dam'!$Q$7:$AB$7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4-4504-A547-10C786176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846129112"/>
        <c:axId val="846124848"/>
      </c:lineChart>
      <c:catAx>
        <c:axId val="84612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6124848"/>
        <c:crosses val="autoZero"/>
        <c:auto val="1"/>
        <c:lblAlgn val="ctr"/>
        <c:lblOffset val="100"/>
        <c:noMultiLvlLbl val="0"/>
      </c:catAx>
      <c:valAx>
        <c:axId val="846124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61291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'Budget; Utfall - Akademi'!$P$6</c:f>
              <c:strCache>
                <c:ptCount val="1"/>
                <c:pt idx="0">
                  <c:v>Budget 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Akademi'!$Q$5:$AB$5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Akademi'!$Q$6:$AB$6</c:f>
              <c:numCache>
                <c:formatCode>#,##0</c:formatCode>
                <c:ptCount val="12"/>
                <c:pt idx="0">
                  <c:v>29500</c:v>
                </c:pt>
                <c:pt idx="1">
                  <c:v>59500</c:v>
                </c:pt>
                <c:pt idx="2">
                  <c:v>73500</c:v>
                </c:pt>
                <c:pt idx="3">
                  <c:v>49500</c:v>
                </c:pt>
                <c:pt idx="4">
                  <c:v>49500</c:v>
                </c:pt>
                <c:pt idx="5">
                  <c:v>49500</c:v>
                </c:pt>
                <c:pt idx="6">
                  <c:v>29500</c:v>
                </c:pt>
                <c:pt idx="7">
                  <c:v>49500</c:v>
                </c:pt>
                <c:pt idx="8">
                  <c:v>49500</c:v>
                </c:pt>
                <c:pt idx="9">
                  <c:v>49500</c:v>
                </c:pt>
                <c:pt idx="10">
                  <c:v>49500</c:v>
                </c:pt>
                <c:pt idx="11">
                  <c:v>41500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E-4E3B-8140-FD16B5E7862E}"/>
            </c:ext>
          </c:extLst>
        </c:ser>
        <c:ser>
          <c:idx val="1"/>
          <c:order val="1"/>
          <c:tx>
            <c:strRef>
              <c:f>'Budget; Utfall - Akademi'!$P$7</c:f>
              <c:strCache>
                <c:ptCount val="1"/>
                <c:pt idx="0">
                  <c:v>Utfall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Akademi'!$Q$5:$AB$5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Akademi'!$Q$7:$AB$7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E-4E3B-8140-FD16B5E78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846102216"/>
        <c:axId val="846095000"/>
      </c:lineChart>
      <c:catAx>
        <c:axId val="84610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6095000"/>
        <c:crosses val="autoZero"/>
        <c:auto val="1"/>
        <c:lblAlgn val="ctr"/>
        <c:lblOffset val="100"/>
        <c:noMultiLvlLbl val="0"/>
      </c:catAx>
      <c:valAx>
        <c:axId val="84609500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610221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'Budget; Utfall - Camper'!$P$6</c:f>
              <c:strCache>
                <c:ptCount val="1"/>
                <c:pt idx="0">
                  <c:v>Budget - Intäkter</c:v>
                </c:pt>
              </c:strCache>
            </c:strRef>
          </c:tx>
          <c:spPr>
            <a:ln w="22225" cap="rnd" cmpd="sng" algn="ctr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Camper'!$Q$5:$AB$5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Camper'!$Q$6:$AB$6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76000</c:v>
                </c:pt>
                <c:pt idx="3">
                  <c:v>0</c:v>
                </c:pt>
                <c:pt idx="4">
                  <c:v>0</c:v>
                </c:pt>
                <c:pt idx="5">
                  <c:v>196000</c:v>
                </c:pt>
                <c:pt idx="6">
                  <c:v>199000</c:v>
                </c:pt>
                <c:pt idx="7">
                  <c:v>199000</c:v>
                </c:pt>
                <c:pt idx="8">
                  <c:v>0</c:v>
                </c:pt>
                <c:pt idx="9">
                  <c:v>76000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F-45A9-A82F-DFB188B79D2B}"/>
            </c:ext>
          </c:extLst>
        </c:ser>
        <c:ser>
          <c:idx val="1"/>
          <c:order val="1"/>
          <c:tx>
            <c:strRef>
              <c:f>'Budget; Utfall - Camper'!$P$7</c:f>
              <c:strCache>
                <c:ptCount val="1"/>
                <c:pt idx="0">
                  <c:v>Utfall - Intäkter 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Camper'!$Q$5:$AB$5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Camper'!$Q$7:$AB$7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F-45A9-A82F-DFB188B79D2B}"/>
            </c:ext>
          </c:extLst>
        </c:ser>
        <c:ser>
          <c:idx val="2"/>
          <c:order val="2"/>
          <c:tx>
            <c:strRef>
              <c:f>'Budget; Utfall - Camper'!$P$8</c:f>
              <c:strCache>
                <c:ptCount val="1"/>
                <c:pt idx="0">
                  <c:v>Budget - Kostnader 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Camper'!$Q$5:$AB$5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Camper'!$Q$8:$AB$8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29000</c:v>
                </c:pt>
                <c:pt idx="4">
                  <c:v>0</c:v>
                </c:pt>
                <c:pt idx="5">
                  <c:v>67000</c:v>
                </c:pt>
                <c:pt idx="6">
                  <c:v>71000</c:v>
                </c:pt>
                <c:pt idx="7">
                  <c:v>118000</c:v>
                </c:pt>
                <c:pt idx="8">
                  <c:v>0</c:v>
                </c:pt>
                <c:pt idx="9">
                  <c:v>29000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F9-420E-A206-D0A17B1D73EB}"/>
            </c:ext>
          </c:extLst>
        </c:ser>
        <c:ser>
          <c:idx val="3"/>
          <c:order val="3"/>
          <c:tx>
            <c:strRef>
              <c:f>'Budget; Utfall - Camper'!$P$9</c:f>
              <c:strCache>
                <c:ptCount val="1"/>
                <c:pt idx="0">
                  <c:v>Utfall - Kostnader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'Budget; Utfall - Camper'!$Q$5:$AB$5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'Budget; Utfall - Camper'!$Q$9:$AB$9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9-420E-A206-D0A17B1D7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846102216"/>
        <c:axId val="846095000"/>
      </c:lineChart>
      <c:catAx>
        <c:axId val="84610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6095000"/>
        <c:crosses val="autoZero"/>
        <c:auto val="1"/>
        <c:lblAlgn val="ctr"/>
        <c:lblOffset val="100"/>
        <c:noMultiLvlLbl val="0"/>
      </c:catAx>
      <c:valAx>
        <c:axId val="846095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610221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Alla avgifter -Budget vs utfall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'Grafiska analyser'!$B$5</c:f>
              <c:strCache>
                <c:ptCount val="1"/>
                <c:pt idx="0">
                  <c:v>Budget 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'Grafiska analyser'!$C$4:$N$4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'Grafiska analyser'!$C$5:$N$5</c:f>
              <c:numCache>
                <c:formatCode>#,##0</c:formatCode>
                <c:ptCount val="12"/>
                <c:pt idx="0">
                  <c:v>825000</c:v>
                </c:pt>
                <c:pt idx="1">
                  <c:v>710000</c:v>
                </c:pt>
                <c:pt idx="2">
                  <c:v>138000</c:v>
                </c:pt>
                <c:pt idx="3">
                  <c:v>126000</c:v>
                </c:pt>
                <c:pt idx="4">
                  <c:v>116000</c:v>
                </c:pt>
                <c:pt idx="5">
                  <c:v>37500</c:v>
                </c:pt>
                <c:pt idx="6">
                  <c:v>36500</c:v>
                </c:pt>
                <c:pt idx="7">
                  <c:v>385000</c:v>
                </c:pt>
                <c:pt idx="8">
                  <c:v>58000</c:v>
                </c:pt>
                <c:pt idx="9">
                  <c:v>32000</c:v>
                </c:pt>
                <c:pt idx="10">
                  <c:v>6000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4-4F50-AFA5-804811298AB5}"/>
            </c:ext>
          </c:extLst>
        </c:ser>
        <c:ser>
          <c:idx val="1"/>
          <c:order val="1"/>
          <c:tx>
            <c:strRef>
              <c:f>'Grafiska analyser'!$B$6</c:f>
              <c:strCache>
                <c:ptCount val="1"/>
                <c:pt idx="0">
                  <c:v>Utfall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'Grafiska analyser'!$C$4:$N$4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'Grafiska analyser'!$C$6:$N$6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4-4F50-AFA5-80481129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883407936"/>
        <c:axId val="883404656"/>
      </c:lineChart>
      <c:catAx>
        <c:axId val="88340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83404656"/>
        <c:crosses val="autoZero"/>
        <c:auto val="1"/>
        <c:lblAlgn val="ctr"/>
        <c:lblOffset val="100"/>
        <c:noMultiLvlLbl val="0"/>
      </c:catAx>
      <c:valAx>
        <c:axId val="8834046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834079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Kansli löner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'Grafiska analyser'!$B$25</c:f>
              <c:strCache>
                <c:ptCount val="1"/>
                <c:pt idx="0">
                  <c:v>Budget 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'Grafiska analyser'!$C$24:$N$24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'Grafiska analyser'!$C$25:$N$25</c:f>
              <c:numCache>
                <c:formatCode>General</c:formatCode>
                <c:ptCount val="12"/>
                <c:pt idx="0">
                  <c:v>66500</c:v>
                </c:pt>
                <c:pt idx="1">
                  <c:v>66500</c:v>
                </c:pt>
                <c:pt idx="2">
                  <c:v>66500</c:v>
                </c:pt>
                <c:pt idx="3">
                  <c:v>66500</c:v>
                </c:pt>
                <c:pt idx="4">
                  <c:v>66500</c:v>
                </c:pt>
                <c:pt idx="5">
                  <c:v>66500</c:v>
                </c:pt>
                <c:pt idx="6">
                  <c:v>66500</c:v>
                </c:pt>
                <c:pt idx="7">
                  <c:v>66500</c:v>
                </c:pt>
                <c:pt idx="8">
                  <c:v>66500</c:v>
                </c:pt>
                <c:pt idx="9">
                  <c:v>66500</c:v>
                </c:pt>
                <c:pt idx="10">
                  <c:v>66500</c:v>
                </c:pt>
                <c:pt idx="11">
                  <c:v>66500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1B-43A9-95F0-C974275189EF}"/>
            </c:ext>
          </c:extLst>
        </c:ser>
        <c:ser>
          <c:idx val="1"/>
          <c:order val="1"/>
          <c:tx>
            <c:strRef>
              <c:f>'Grafiska analyser'!$B$26</c:f>
              <c:strCache>
                <c:ptCount val="1"/>
                <c:pt idx="0">
                  <c:v>Utfall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'Grafiska analyser'!$C$24:$N$24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'Grafiska analyser'!$C$26:$N$26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B-43A9-95F0-C97427518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750245640"/>
        <c:axId val="750244656"/>
      </c:lineChart>
      <c:catAx>
        <c:axId val="75024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0244656"/>
        <c:crosses val="autoZero"/>
        <c:auto val="1"/>
        <c:lblAlgn val="ctr"/>
        <c:lblOffset val="100"/>
        <c:noMultiLvlLbl val="0"/>
      </c:catAx>
      <c:valAx>
        <c:axId val="75024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024564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Alla</a:t>
            </a:r>
            <a:r>
              <a:rPr lang="sv-SE" baseline="0"/>
              <a:t> a</a:t>
            </a:r>
            <a:r>
              <a:rPr lang="sv-SE"/>
              <a:t>rvoden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'Grafiska analyser'!$B$47</c:f>
              <c:strCache>
                <c:ptCount val="1"/>
                <c:pt idx="0">
                  <c:v>Budget 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'Grafiska analyser'!$C$46:$N$46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'Grafiska analyser'!$C$47:$N$47</c:f>
              <c:numCache>
                <c:formatCode>General</c:formatCode>
                <c:ptCount val="12"/>
                <c:pt idx="0">
                  <c:v>73834</c:v>
                </c:pt>
                <c:pt idx="1">
                  <c:v>73834</c:v>
                </c:pt>
                <c:pt idx="2">
                  <c:v>73834</c:v>
                </c:pt>
                <c:pt idx="3">
                  <c:v>155334</c:v>
                </c:pt>
                <c:pt idx="4">
                  <c:v>81333</c:v>
                </c:pt>
                <c:pt idx="5">
                  <c:v>83833</c:v>
                </c:pt>
                <c:pt idx="6">
                  <c:v>100833</c:v>
                </c:pt>
                <c:pt idx="7">
                  <c:v>128833</c:v>
                </c:pt>
                <c:pt idx="8">
                  <c:v>73833</c:v>
                </c:pt>
                <c:pt idx="9">
                  <c:v>87833</c:v>
                </c:pt>
                <c:pt idx="10">
                  <c:v>70833</c:v>
                </c:pt>
                <c:pt idx="11">
                  <c:v>137833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F-4E17-A4BA-C26A14E313B8}"/>
            </c:ext>
          </c:extLst>
        </c:ser>
        <c:ser>
          <c:idx val="1"/>
          <c:order val="1"/>
          <c:tx>
            <c:strRef>
              <c:f>'Grafiska analyser'!$B$48</c:f>
              <c:strCache>
                <c:ptCount val="1"/>
                <c:pt idx="0">
                  <c:v>Utfall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'Grafiska analyser'!$C$46:$N$46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'Grafiska analyser'!$C$48:$N$48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AF-4E17-A4BA-C26A14E31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819799696"/>
        <c:axId val="819799368"/>
      </c:lineChart>
      <c:catAx>
        <c:axId val="81979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19799368"/>
        <c:crosses val="autoZero"/>
        <c:auto val="1"/>
        <c:lblAlgn val="ctr"/>
        <c:lblOffset val="100"/>
        <c:noMultiLvlLbl val="0"/>
      </c:catAx>
      <c:valAx>
        <c:axId val="819799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1979969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17</xdr:row>
      <xdr:rowOff>14287</xdr:rowOff>
    </xdr:from>
    <xdr:to>
      <xdr:col>12</xdr:col>
      <xdr:colOff>952500</xdr:colOff>
      <xdr:row>35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7FBBA3-82D8-46FF-8B48-66DAAB8EF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19</xdr:row>
      <xdr:rowOff>119061</xdr:rowOff>
    </xdr:from>
    <xdr:to>
      <xdr:col>12</xdr:col>
      <xdr:colOff>723899</xdr:colOff>
      <xdr:row>35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C81ACE-E51B-4CFE-B8DB-78574552C7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1047749</xdr:colOff>
      <xdr:row>18</xdr:row>
      <xdr:rowOff>4761</xdr:rowOff>
    </xdr:from>
    <xdr:to>
      <xdr:col>12</xdr:col>
      <xdr:colOff>590549</xdr:colOff>
      <xdr:row>33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2D4C3C-18D4-4F6F-A7E8-837CF7B0D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1047749</xdr:colOff>
      <xdr:row>17</xdr:row>
      <xdr:rowOff>4761</xdr:rowOff>
    </xdr:from>
    <xdr:to>
      <xdr:col>12</xdr:col>
      <xdr:colOff>590549</xdr:colOff>
      <xdr:row>32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60B365-E5BC-4D1B-92CF-A697D4D6F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90486</xdr:rowOff>
    </xdr:from>
    <xdr:to>
      <xdr:col>14</xdr:col>
      <xdr:colOff>0</xdr:colOff>
      <xdr:row>21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ED94BF-9243-46C8-A623-2FB15952C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9524</xdr:colOff>
      <xdr:row>26</xdr:row>
      <xdr:rowOff>185737</xdr:rowOff>
    </xdr:from>
    <xdr:to>
      <xdr:col>13</xdr:col>
      <xdr:colOff>571500</xdr:colOff>
      <xdr:row>41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92F2DE-7B84-4E4A-BACF-4DA354478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49</xdr:row>
      <xdr:rowOff>23812</xdr:rowOff>
    </xdr:from>
    <xdr:to>
      <xdr:col>13</xdr:col>
      <xdr:colOff>600075</xdr:colOff>
      <xdr:row>64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25137B-981A-4016-A030-0AFD6A9C3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650C-B42D-44BB-8DE9-73CE09429190}">
  <dimension ref="A1:BK216"/>
  <sheetViews>
    <sheetView tabSelected="1" zoomScaleNormal="100" workbookViewId="0">
      <pane ySplit="5" topLeftCell="A6" activePane="bottomLeft" state="frozen"/>
      <selection activeCell="S61" sqref="S61"/>
      <selection pane="bottomLeft" activeCell="M19" sqref="M19"/>
    </sheetView>
  </sheetViews>
  <sheetFormatPr defaultRowHeight="15" x14ac:dyDescent="0.25"/>
  <cols>
    <col min="1" max="1" width="8.140625" style="42" customWidth="1"/>
    <col min="2" max="2" width="32" style="42" customWidth="1"/>
    <col min="3" max="3" width="3.85546875" style="42" customWidth="1"/>
    <col min="4" max="4" width="13.140625" bestFit="1" customWidth="1"/>
    <col min="5" max="6" width="12.85546875" bestFit="1" customWidth="1"/>
    <col min="7" max="7" width="12.42578125" bestFit="1" customWidth="1"/>
    <col min="8" max="15" width="12.85546875" bestFit="1" customWidth="1"/>
    <col min="16" max="16" width="14.85546875" bestFit="1" customWidth="1"/>
    <col min="17" max="17" width="7.7109375" customWidth="1"/>
    <col min="18" max="18" width="8.5703125" bestFit="1" customWidth="1"/>
    <col min="19" max="23" width="7.7109375" customWidth="1"/>
  </cols>
  <sheetData>
    <row r="1" spans="1:63" x14ac:dyDescent="0.25">
      <c r="A1" s="43"/>
      <c r="B1" s="43"/>
      <c r="C1" s="59"/>
      <c r="D1" s="260" t="s">
        <v>145</v>
      </c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60"/>
      <c r="R1" s="77"/>
      <c r="S1" s="77"/>
      <c r="T1" s="77"/>
      <c r="U1" s="77"/>
      <c r="V1" s="77"/>
      <c r="W1" s="77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</row>
    <row r="2" spans="1:63" x14ac:dyDescent="0.25">
      <c r="A2" s="43"/>
      <c r="B2" s="43"/>
      <c r="C2" s="59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60"/>
      <c r="R2" s="77"/>
      <c r="S2" s="77"/>
      <c r="T2" s="77"/>
      <c r="U2" s="77"/>
      <c r="V2" s="77"/>
      <c r="W2" s="77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</row>
    <row r="3" spans="1:63" ht="18.75" x14ac:dyDescent="0.25">
      <c r="A3" s="44" t="s">
        <v>84</v>
      </c>
      <c r="B3" s="44"/>
      <c r="C3" s="59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60"/>
      <c r="R3" s="77"/>
      <c r="S3" s="77"/>
      <c r="T3" s="77"/>
      <c r="U3" s="77"/>
      <c r="V3" s="77"/>
      <c r="W3" s="77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</row>
    <row r="4" spans="1:63" ht="18.75" x14ac:dyDescent="0.25">
      <c r="A4" s="44"/>
      <c r="B4" s="44"/>
      <c r="C4" s="60"/>
      <c r="D4" s="257" t="s">
        <v>143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9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</row>
    <row r="5" spans="1:63" ht="18.75" x14ac:dyDescent="0.25">
      <c r="A5" s="44"/>
      <c r="B5" s="44"/>
      <c r="C5" s="59"/>
      <c r="D5" s="61" t="s">
        <v>85</v>
      </c>
      <c r="E5" s="62" t="s">
        <v>86</v>
      </c>
      <c r="F5" s="62" t="s">
        <v>87</v>
      </c>
      <c r="G5" s="62" t="s">
        <v>88</v>
      </c>
      <c r="H5" s="62" t="s">
        <v>89</v>
      </c>
      <c r="I5" s="62" t="s">
        <v>90</v>
      </c>
      <c r="J5" s="62" t="s">
        <v>91</v>
      </c>
      <c r="K5" s="62" t="s">
        <v>92</v>
      </c>
      <c r="L5" s="62" t="s">
        <v>93</v>
      </c>
      <c r="M5" s="62" t="s">
        <v>94</v>
      </c>
      <c r="N5" s="62" t="s">
        <v>95</v>
      </c>
      <c r="O5" s="62" t="s">
        <v>96</v>
      </c>
      <c r="P5" s="63" t="s">
        <v>97</v>
      </c>
      <c r="Q5" s="60"/>
      <c r="R5" s="77"/>
      <c r="S5" s="77"/>
      <c r="T5" s="77"/>
      <c r="U5" s="77"/>
      <c r="V5" s="77"/>
      <c r="W5" s="77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</row>
    <row r="6" spans="1:63" x14ac:dyDescent="0.25">
      <c r="A6" s="71"/>
      <c r="B6" s="71"/>
      <c r="C6" s="60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60"/>
      <c r="R6" s="77"/>
      <c r="S6" s="77"/>
      <c r="T6" s="77"/>
      <c r="U6" s="77"/>
      <c r="V6" s="77"/>
      <c r="W6" s="77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</row>
    <row r="7" spans="1:63" ht="18.75" x14ac:dyDescent="0.25">
      <c r="A7" s="46" t="s">
        <v>98</v>
      </c>
      <c r="B7" s="46"/>
      <c r="C7" s="60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77"/>
      <c r="Q7" s="81"/>
      <c r="R7" s="82"/>
      <c r="S7" s="82"/>
      <c r="T7" s="82"/>
      <c r="U7" s="82"/>
      <c r="V7" s="82"/>
      <c r="W7" s="83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</row>
    <row r="8" spans="1:63" x14ac:dyDescent="0.25">
      <c r="A8" s="255" t="s">
        <v>127</v>
      </c>
      <c r="B8" s="255"/>
      <c r="C8" s="21"/>
      <c r="D8" s="65">
        <v>45000</v>
      </c>
      <c r="E8" s="65">
        <v>35000</v>
      </c>
      <c r="F8" s="65">
        <v>8000</v>
      </c>
      <c r="G8" s="65">
        <v>6000</v>
      </c>
      <c r="H8" s="65">
        <v>6000</v>
      </c>
      <c r="I8" s="65">
        <v>2500</v>
      </c>
      <c r="J8" s="65">
        <v>1500</v>
      </c>
      <c r="K8" s="65">
        <v>10000</v>
      </c>
      <c r="L8" s="65">
        <v>3000</v>
      </c>
      <c r="M8" s="65">
        <v>2000</v>
      </c>
      <c r="N8" s="65">
        <v>1000</v>
      </c>
      <c r="O8" s="65">
        <v>0</v>
      </c>
      <c r="P8" s="66">
        <f>SUM(D8:O8)</f>
        <v>120000</v>
      </c>
      <c r="Q8" s="155"/>
      <c r="R8" s="84"/>
      <c r="S8" s="84"/>
      <c r="T8" s="84"/>
      <c r="U8" s="84"/>
      <c r="V8" s="84"/>
      <c r="W8" s="85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</row>
    <row r="9" spans="1:63" x14ac:dyDescent="0.25">
      <c r="A9" s="255" t="s">
        <v>128</v>
      </c>
      <c r="B9" s="255"/>
      <c r="C9" s="21"/>
      <c r="D9" s="65">
        <v>780000</v>
      </c>
      <c r="E9" s="65">
        <v>450000</v>
      </c>
      <c r="F9" s="65">
        <v>130000</v>
      </c>
      <c r="G9" s="65">
        <v>120000</v>
      </c>
      <c r="H9" s="65">
        <v>110000</v>
      </c>
      <c r="I9" s="65">
        <v>35000</v>
      </c>
      <c r="J9" s="65">
        <v>35000</v>
      </c>
      <c r="K9" s="65">
        <v>150000</v>
      </c>
      <c r="L9" s="65">
        <v>55000</v>
      </c>
      <c r="M9" s="65">
        <v>30000</v>
      </c>
      <c r="N9" s="65">
        <v>5000</v>
      </c>
      <c r="O9" s="65">
        <v>0</v>
      </c>
      <c r="P9" s="66">
        <f t="shared" ref="P9:P40" si="0">SUM(D9:O9)</f>
        <v>1900000</v>
      </c>
      <c r="Q9" s="155"/>
      <c r="R9" s="84"/>
      <c r="S9" s="84"/>
      <c r="T9" s="84"/>
      <c r="U9" s="84"/>
      <c r="V9" s="84"/>
      <c r="W9" s="85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</row>
    <row r="10" spans="1:63" x14ac:dyDescent="0.25">
      <c r="A10" s="255" t="s">
        <v>129</v>
      </c>
      <c r="B10" s="255"/>
      <c r="C10" s="21"/>
      <c r="D10" s="65">
        <v>0</v>
      </c>
      <c r="E10" s="65">
        <v>225000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225000</v>
      </c>
      <c r="L10" s="65">
        <v>0</v>
      </c>
      <c r="M10" s="65">
        <v>0</v>
      </c>
      <c r="N10" s="65">
        <v>0</v>
      </c>
      <c r="O10" s="65">
        <v>0</v>
      </c>
      <c r="P10" s="66">
        <f t="shared" si="0"/>
        <v>450000</v>
      </c>
      <c r="Q10" s="155"/>
      <c r="R10" s="84"/>
      <c r="S10" s="84"/>
      <c r="T10" s="84"/>
      <c r="U10" s="84"/>
      <c r="V10" s="84"/>
      <c r="W10" s="85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</row>
    <row r="11" spans="1:63" x14ac:dyDescent="0.25">
      <c r="A11" s="255" t="s">
        <v>26</v>
      </c>
      <c r="B11" s="255"/>
      <c r="C11" s="21"/>
      <c r="D11" s="65">
        <v>166000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212000</v>
      </c>
      <c r="L11" s="65">
        <v>0</v>
      </c>
      <c r="M11" s="65">
        <v>0</v>
      </c>
      <c r="N11" s="65">
        <v>0</v>
      </c>
      <c r="O11" s="65">
        <v>0</v>
      </c>
      <c r="P11" s="66">
        <f t="shared" si="0"/>
        <v>378000</v>
      </c>
      <c r="Q11" s="155"/>
      <c r="R11" s="84"/>
      <c r="S11" s="84"/>
      <c r="T11" s="84"/>
      <c r="U11" s="84"/>
      <c r="V11" s="84"/>
      <c r="W11" s="85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</row>
    <row r="12" spans="1:63" x14ac:dyDescent="0.25">
      <c r="A12" s="255" t="s">
        <v>27</v>
      </c>
      <c r="B12" s="255"/>
      <c r="C12" s="21"/>
      <c r="D12" s="65">
        <v>0</v>
      </c>
      <c r="E12" s="65">
        <v>250000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250000</v>
      </c>
      <c r="L12" s="65">
        <v>0</v>
      </c>
      <c r="M12" s="65">
        <v>0</v>
      </c>
      <c r="N12" s="65">
        <v>0</v>
      </c>
      <c r="O12" s="65">
        <v>0</v>
      </c>
      <c r="P12" s="66">
        <f t="shared" si="0"/>
        <v>500000</v>
      </c>
      <c r="Q12" s="155"/>
      <c r="R12" s="84"/>
      <c r="S12" s="84"/>
      <c r="T12" s="84"/>
      <c r="U12" s="84"/>
      <c r="V12" s="84"/>
      <c r="W12" s="85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</row>
    <row r="13" spans="1:63" x14ac:dyDescent="0.25">
      <c r="A13" s="255" t="s">
        <v>28</v>
      </c>
      <c r="B13" s="255"/>
      <c r="C13" s="21"/>
      <c r="D13" s="65">
        <v>0</v>
      </c>
      <c r="E13" s="65">
        <v>0</v>
      </c>
      <c r="F13" s="65">
        <v>50000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f t="shared" si="0"/>
        <v>50000</v>
      </c>
      <c r="Q13" s="64"/>
      <c r="R13" s="84"/>
      <c r="S13" s="84"/>
      <c r="T13" s="84"/>
      <c r="U13" s="84"/>
      <c r="V13" s="84"/>
      <c r="W13" s="85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</row>
    <row r="14" spans="1:63" x14ac:dyDescent="0.25">
      <c r="A14" s="255" t="s">
        <v>29</v>
      </c>
      <c r="B14" s="255"/>
      <c r="C14" s="21"/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6">
        <f t="shared" si="0"/>
        <v>0</v>
      </c>
      <c r="Q14" s="64"/>
      <c r="R14" s="84"/>
      <c r="S14" s="84"/>
      <c r="T14" s="84"/>
      <c r="U14" s="84"/>
      <c r="V14" s="84"/>
      <c r="W14" s="85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</row>
    <row r="15" spans="1:63" x14ac:dyDescent="0.25">
      <c r="A15" s="255" t="s">
        <v>30</v>
      </c>
      <c r="B15" s="255"/>
      <c r="C15" s="21"/>
      <c r="D15" s="65">
        <v>110000</v>
      </c>
      <c r="E15" s="65">
        <v>50000</v>
      </c>
      <c r="F15" s="65">
        <v>368000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6">
        <f t="shared" si="0"/>
        <v>528000</v>
      </c>
      <c r="Q15" s="64"/>
      <c r="R15" s="84"/>
      <c r="S15" s="84"/>
      <c r="T15" s="84"/>
      <c r="U15" s="84"/>
      <c r="V15" s="84"/>
      <c r="W15" s="85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</row>
    <row r="16" spans="1:63" x14ac:dyDescent="0.25">
      <c r="A16" s="255" t="s">
        <v>31</v>
      </c>
      <c r="B16" s="255"/>
      <c r="C16" s="21"/>
      <c r="D16" s="65">
        <v>0</v>
      </c>
      <c r="E16" s="65">
        <v>0</v>
      </c>
      <c r="F16" s="65">
        <v>0</v>
      </c>
      <c r="G16" s="65">
        <v>80000</v>
      </c>
      <c r="H16" s="65">
        <v>300000</v>
      </c>
      <c r="I16" s="65">
        <v>100000</v>
      </c>
      <c r="J16" s="65">
        <v>80000</v>
      </c>
      <c r="K16" s="65">
        <v>200000</v>
      </c>
      <c r="L16" s="65">
        <v>100000</v>
      </c>
      <c r="M16" s="65">
        <v>20000</v>
      </c>
      <c r="N16" s="65">
        <v>0</v>
      </c>
      <c r="O16" s="65">
        <v>0</v>
      </c>
      <c r="P16" s="66">
        <f t="shared" si="0"/>
        <v>880000</v>
      </c>
      <c r="Q16" s="64"/>
      <c r="R16" s="84"/>
      <c r="S16" s="84"/>
      <c r="T16" s="84"/>
      <c r="U16" s="84"/>
      <c r="V16" s="84"/>
      <c r="W16" s="85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</row>
    <row r="17" spans="1:63" x14ac:dyDescent="0.25">
      <c r="A17" s="255" t="s">
        <v>33</v>
      </c>
      <c r="B17" s="255"/>
      <c r="C17" s="21"/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f t="shared" si="0"/>
        <v>0</v>
      </c>
      <c r="Q17" s="64"/>
      <c r="R17" s="84"/>
      <c r="S17" s="84"/>
      <c r="T17" s="84"/>
      <c r="U17" s="84"/>
      <c r="V17" s="84"/>
      <c r="W17" s="85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</row>
    <row r="18" spans="1:63" x14ac:dyDescent="0.25">
      <c r="A18" s="255" t="s">
        <v>39</v>
      </c>
      <c r="B18" s="255"/>
      <c r="C18" s="21"/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f>SUM(D18:O18)</f>
        <v>0</v>
      </c>
      <c r="Q18" s="64"/>
      <c r="R18" s="84"/>
      <c r="S18" s="84"/>
      <c r="T18" s="84"/>
      <c r="U18" s="84"/>
      <c r="V18" s="84"/>
      <c r="W18" s="85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</row>
    <row r="19" spans="1:63" x14ac:dyDescent="0.25">
      <c r="A19" s="255" t="s">
        <v>34</v>
      </c>
      <c r="B19" s="255"/>
      <c r="C19" s="21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  <c r="Q19" s="64"/>
      <c r="R19" s="84"/>
      <c r="S19" s="84"/>
      <c r="T19" s="84"/>
      <c r="U19" s="84"/>
      <c r="V19" s="84"/>
      <c r="W19" s="85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</row>
    <row r="20" spans="1:63" x14ac:dyDescent="0.25">
      <c r="A20" s="156"/>
      <c r="B20" s="173" t="s">
        <v>55</v>
      </c>
      <c r="C20" s="21"/>
      <c r="D20" s="65">
        <v>0</v>
      </c>
      <c r="E20" s="65">
        <v>0</v>
      </c>
      <c r="F20" s="65">
        <v>36000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6">
        <f>SUM(D20:O20)</f>
        <v>36000</v>
      </c>
      <c r="Q20" s="64"/>
      <c r="R20" s="84"/>
      <c r="S20" s="84"/>
      <c r="T20" s="84"/>
      <c r="U20" s="84"/>
      <c r="V20" s="84"/>
      <c r="W20" s="85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</row>
    <row r="21" spans="1:63" x14ac:dyDescent="0.25">
      <c r="A21" s="156"/>
      <c r="B21" s="173" t="s">
        <v>163</v>
      </c>
      <c r="C21" s="21"/>
      <c r="D21" s="65">
        <v>0</v>
      </c>
      <c r="E21" s="65">
        <v>0</v>
      </c>
      <c r="F21" s="65">
        <v>40000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6">
        <f t="shared" si="0"/>
        <v>40000</v>
      </c>
      <c r="Q21" s="64"/>
      <c r="R21" s="84"/>
      <c r="S21" s="84"/>
      <c r="T21" s="84"/>
      <c r="U21" s="84"/>
      <c r="V21" s="84"/>
      <c r="W21" s="85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</row>
    <row r="22" spans="1:63" x14ac:dyDescent="0.25">
      <c r="A22" s="156"/>
      <c r="B22" s="99" t="s">
        <v>152</v>
      </c>
      <c r="C22" s="21"/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112000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6">
        <f t="shared" si="0"/>
        <v>112000</v>
      </c>
      <c r="Q22" s="64"/>
      <c r="R22" s="84"/>
      <c r="S22" s="84"/>
      <c r="T22" s="84"/>
      <c r="U22" s="84"/>
      <c r="V22" s="84"/>
      <c r="W22" s="85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</row>
    <row r="23" spans="1:63" x14ac:dyDescent="0.25">
      <c r="A23" s="156"/>
      <c r="B23" s="99" t="s">
        <v>153</v>
      </c>
      <c r="C23" s="21"/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84000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6">
        <f t="shared" si="0"/>
        <v>84000</v>
      </c>
      <c r="Q23" s="64"/>
      <c r="R23" s="84"/>
      <c r="S23" s="84"/>
      <c r="T23" s="84"/>
      <c r="U23" s="84"/>
      <c r="V23" s="84"/>
      <c r="W23" s="85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</row>
    <row r="24" spans="1:63" x14ac:dyDescent="0.25">
      <c r="A24" s="156"/>
      <c r="B24" s="99" t="s">
        <v>154</v>
      </c>
      <c r="C24" s="21"/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98000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6">
        <f t="shared" si="0"/>
        <v>98000</v>
      </c>
      <c r="Q24" s="64"/>
      <c r="R24" s="84"/>
      <c r="S24" s="84"/>
      <c r="T24" s="84"/>
      <c r="U24" s="84"/>
      <c r="V24" s="84"/>
      <c r="W24" s="85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</row>
    <row r="25" spans="1:63" x14ac:dyDescent="0.25">
      <c r="A25" s="156"/>
      <c r="B25" s="99" t="s">
        <v>155</v>
      </c>
      <c r="C25" s="21"/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68000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6">
        <f t="shared" si="0"/>
        <v>68000</v>
      </c>
      <c r="Q25" s="64"/>
      <c r="R25" s="84"/>
      <c r="S25" s="84"/>
      <c r="T25" s="84"/>
      <c r="U25" s="84"/>
      <c r="V25" s="84"/>
      <c r="W25" s="85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</row>
    <row r="26" spans="1:63" x14ac:dyDescent="0.25">
      <c r="A26" s="156"/>
      <c r="B26" s="99" t="s">
        <v>156</v>
      </c>
      <c r="C26" s="21"/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33000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6">
        <f t="shared" si="0"/>
        <v>33000</v>
      </c>
      <c r="Q26" s="64"/>
      <c r="R26" s="84"/>
      <c r="S26" s="84"/>
      <c r="T26" s="84"/>
      <c r="U26" s="84"/>
      <c r="V26" s="84"/>
      <c r="W26" s="85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</row>
    <row r="27" spans="1:63" x14ac:dyDescent="0.25">
      <c r="A27" s="156"/>
      <c r="B27" s="99" t="s">
        <v>157</v>
      </c>
      <c r="C27" s="21"/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33000</v>
      </c>
      <c r="L27" s="65">
        <v>0</v>
      </c>
      <c r="M27" s="65">
        <v>0</v>
      </c>
      <c r="N27" s="65">
        <v>0</v>
      </c>
      <c r="O27" s="65">
        <v>0</v>
      </c>
      <c r="P27" s="66">
        <f t="shared" si="0"/>
        <v>33000</v>
      </c>
      <c r="Q27" s="64"/>
      <c r="R27" s="84"/>
      <c r="S27" s="84"/>
      <c r="T27" s="84"/>
      <c r="U27" s="84"/>
      <c r="V27" s="84"/>
      <c r="W27" s="85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</row>
    <row r="28" spans="1:63" x14ac:dyDescent="0.25">
      <c r="A28" s="156"/>
      <c r="B28" s="99" t="s">
        <v>158</v>
      </c>
      <c r="C28" s="21"/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98000</v>
      </c>
      <c r="L28" s="65">
        <v>0</v>
      </c>
      <c r="M28" s="65">
        <v>0</v>
      </c>
      <c r="N28" s="65">
        <v>0</v>
      </c>
      <c r="O28" s="65">
        <v>0</v>
      </c>
      <c r="P28" s="66">
        <f t="shared" si="0"/>
        <v>98000</v>
      </c>
      <c r="Q28" s="64"/>
      <c r="R28" s="84"/>
      <c r="S28" s="84"/>
      <c r="T28" s="84"/>
      <c r="U28" s="84"/>
      <c r="V28" s="84"/>
      <c r="W28" s="85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</row>
    <row r="29" spans="1:63" x14ac:dyDescent="0.25">
      <c r="A29" s="156"/>
      <c r="B29" s="99" t="s">
        <v>159</v>
      </c>
      <c r="C29" s="21"/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68000</v>
      </c>
      <c r="L29" s="65">
        <v>0</v>
      </c>
      <c r="M29" s="65">
        <v>0</v>
      </c>
      <c r="N29" s="65">
        <v>0</v>
      </c>
      <c r="O29" s="65">
        <v>0</v>
      </c>
      <c r="P29" s="66">
        <f t="shared" si="0"/>
        <v>68000</v>
      </c>
      <c r="Q29" s="64"/>
      <c r="R29" s="84"/>
      <c r="S29" s="84"/>
      <c r="T29" s="84"/>
      <c r="U29" s="84"/>
      <c r="V29" s="84"/>
      <c r="W29" s="85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</row>
    <row r="30" spans="1:63" x14ac:dyDescent="0.25">
      <c r="A30" s="156"/>
      <c r="B30" s="99" t="s">
        <v>160</v>
      </c>
      <c r="C30" s="21"/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6">
        <f t="shared" si="0"/>
        <v>0</v>
      </c>
      <c r="Q30" s="64"/>
      <c r="R30" s="84"/>
      <c r="S30" s="84"/>
      <c r="T30" s="84"/>
      <c r="U30" s="84"/>
      <c r="V30" s="84"/>
      <c r="W30" s="85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</row>
    <row r="31" spans="1:63" x14ac:dyDescent="0.25">
      <c r="A31" s="156"/>
      <c r="B31" s="99" t="s">
        <v>59</v>
      </c>
      <c r="C31" s="21"/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36000</v>
      </c>
      <c r="N31" s="65">
        <v>0</v>
      </c>
      <c r="O31" s="65">
        <v>0</v>
      </c>
      <c r="P31" s="66">
        <f t="shared" si="0"/>
        <v>36000</v>
      </c>
      <c r="Q31" s="64"/>
      <c r="R31" s="84"/>
      <c r="S31" s="84"/>
      <c r="T31" s="84"/>
      <c r="U31" s="84"/>
      <c r="V31" s="84"/>
      <c r="W31" s="85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</row>
    <row r="32" spans="1:63" x14ac:dyDescent="0.25">
      <c r="A32" s="156"/>
      <c r="B32" s="42" t="s">
        <v>162</v>
      </c>
      <c r="C32" s="21"/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40000</v>
      </c>
      <c r="N32" s="65">
        <v>0</v>
      </c>
      <c r="O32" s="65">
        <v>0</v>
      </c>
      <c r="P32" s="66">
        <f t="shared" si="0"/>
        <v>40000</v>
      </c>
      <c r="Q32" s="64"/>
      <c r="R32" s="84"/>
      <c r="S32" s="84"/>
      <c r="T32" s="84"/>
      <c r="U32" s="84"/>
      <c r="V32" s="84"/>
      <c r="W32" s="85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</row>
    <row r="33" spans="1:63" x14ac:dyDescent="0.25">
      <c r="A33" s="255" t="s">
        <v>35</v>
      </c>
      <c r="B33" s="255"/>
      <c r="C33" s="21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6"/>
      <c r="Q33" s="64"/>
      <c r="R33" s="84"/>
      <c r="S33" s="84"/>
      <c r="T33" s="84"/>
      <c r="U33" s="84"/>
      <c r="V33" s="84"/>
      <c r="W33" s="85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</row>
    <row r="34" spans="1:63" x14ac:dyDescent="0.25">
      <c r="A34" s="156"/>
      <c r="B34" s="173" t="s">
        <v>164</v>
      </c>
      <c r="C34" s="21"/>
      <c r="D34" s="65">
        <v>0</v>
      </c>
      <c r="E34" s="65">
        <v>0</v>
      </c>
      <c r="F34" s="65">
        <v>0</v>
      </c>
      <c r="G34" s="65">
        <v>80000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6">
        <f t="shared" si="0"/>
        <v>80000</v>
      </c>
      <c r="Q34" s="64"/>
      <c r="R34" s="84"/>
      <c r="S34" s="84"/>
      <c r="T34" s="84"/>
      <c r="U34" s="84"/>
      <c r="V34" s="84"/>
      <c r="W34" s="85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</row>
    <row r="35" spans="1:63" x14ac:dyDescent="0.25">
      <c r="A35" s="156"/>
      <c r="B35" s="173" t="s">
        <v>165</v>
      </c>
      <c r="C35" s="21"/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40000</v>
      </c>
      <c r="N35" s="65">
        <v>0</v>
      </c>
      <c r="O35" s="65">
        <v>0</v>
      </c>
      <c r="P35" s="66">
        <f t="shared" si="0"/>
        <v>40000</v>
      </c>
      <c r="Q35" s="64"/>
      <c r="R35" s="84"/>
      <c r="S35" s="84"/>
      <c r="T35" s="84"/>
      <c r="U35" s="84"/>
      <c r="V35" s="84"/>
      <c r="W35" s="85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</row>
    <row r="36" spans="1:63" x14ac:dyDescent="0.25">
      <c r="A36" s="156"/>
      <c r="B36" s="156"/>
      <c r="C36" s="21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6"/>
      <c r="Q36" s="64"/>
      <c r="R36" s="84"/>
      <c r="S36" s="84"/>
      <c r="T36" s="84"/>
      <c r="U36" s="84"/>
      <c r="V36" s="84"/>
      <c r="W36" s="85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</row>
    <row r="37" spans="1:63" x14ac:dyDescent="0.25">
      <c r="A37" s="255" t="s">
        <v>36</v>
      </c>
      <c r="B37" s="255"/>
      <c r="C37" s="21"/>
      <c r="D37" s="65">
        <v>0</v>
      </c>
      <c r="E37" s="65">
        <v>50000</v>
      </c>
      <c r="F37" s="65">
        <v>10000</v>
      </c>
      <c r="G37" s="65">
        <v>20000</v>
      </c>
      <c r="H37" s="65">
        <v>30000</v>
      </c>
      <c r="I37" s="65">
        <v>30000</v>
      </c>
      <c r="J37" s="65">
        <v>30000</v>
      </c>
      <c r="K37" s="65">
        <v>35000</v>
      </c>
      <c r="L37" s="65">
        <v>15000</v>
      </c>
      <c r="M37" s="65">
        <v>10000</v>
      </c>
      <c r="N37" s="65">
        <v>10000</v>
      </c>
      <c r="O37" s="65">
        <v>0</v>
      </c>
      <c r="P37" s="66">
        <f t="shared" si="0"/>
        <v>240000</v>
      </c>
      <c r="Q37" s="64"/>
      <c r="R37" s="84"/>
      <c r="S37" s="84"/>
      <c r="T37" s="84"/>
      <c r="U37" s="84"/>
      <c r="V37" s="84"/>
      <c r="W37" s="85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</row>
    <row r="38" spans="1:63" x14ac:dyDescent="0.25">
      <c r="A38" s="255" t="s">
        <v>37</v>
      </c>
      <c r="B38" s="255"/>
      <c r="C38" s="21"/>
      <c r="D38" s="65">
        <v>8400</v>
      </c>
      <c r="E38" s="65">
        <v>8400</v>
      </c>
      <c r="F38" s="65">
        <v>8400</v>
      </c>
      <c r="G38" s="65">
        <v>8400</v>
      </c>
      <c r="H38" s="65">
        <v>8400</v>
      </c>
      <c r="I38" s="65">
        <v>8400</v>
      </c>
      <c r="J38" s="65">
        <v>8400</v>
      </c>
      <c r="K38" s="65">
        <v>8400</v>
      </c>
      <c r="L38" s="65">
        <v>8400</v>
      </c>
      <c r="M38" s="65">
        <v>8400</v>
      </c>
      <c r="N38" s="65">
        <v>8000</v>
      </c>
      <c r="O38" s="65">
        <v>8000</v>
      </c>
      <c r="P38" s="66">
        <f t="shared" si="0"/>
        <v>100000</v>
      </c>
      <c r="Q38" s="64"/>
      <c r="R38" s="84"/>
      <c r="S38" s="84"/>
      <c r="T38" s="84"/>
      <c r="U38" s="84"/>
      <c r="V38" s="84"/>
      <c r="W38" s="85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</row>
    <row r="39" spans="1:63" x14ac:dyDescent="0.25">
      <c r="A39" s="255" t="s">
        <v>40</v>
      </c>
      <c r="B39" s="255"/>
      <c r="C39" s="21"/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6">
        <f t="shared" si="0"/>
        <v>0</v>
      </c>
      <c r="Q39" s="64"/>
      <c r="R39" s="84"/>
      <c r="S39" s="84"/>
      <c r="T39" s="84"/>
      <c r="U39" s="84"/>
      <c r="V39" s="84"/>
      <c r="W39" s="85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</row>
    <row r="40" spans="1:63" x14ac:dyDescent="0.25">
      <c r="A40" s="255" t="s">
        <v>119</v>
      </c>
      <c r="B40" s="255"/>
      <c r="C40" s="21"/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30000</v>
      </c>
      <c r="P40" s="66">
        <f t="shared" si="0"/>
        <v>30000</v>
      </c>
      <c r="Q40" s="64"/>
      <c r="R40" s="84"/>
      <c r="S40" s="84"/>
      <c r="T40" s="84"/>
      <c r="U40" s="84"/>
      <c r="V40" s="84"/>
      <c r="W40" s="85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</row>
    <row r="41" spans="1:63" x14ac:dyDescent="0.25">
      <c r="A41" s="108"/>
      <c r="B41" s="108"/>
      <c r="C41" s="21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6"/>
      <c r="Q41" s="64"/>
      <c r="R41" s="84"/>
      <c r="S41" s="84"/>
      <c r="T41" s="84"/>
      <c r="U41" s="84"/>
      <c r="V41" s="84"/>
      <c r="W41" s="85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</row>
    <row r="42" spans="1:63" x14ac:dyDescent="0.25">
      <c r="A42" s="255" t="s">
        <v>125</v>
      </c>
      <c r="B42" s="255"/>
      <c r="C42" s="21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6"/>
      <c r="Q42" s="64"/>
      <c r="R42" s="84"/>
      <c r="S42" s="84"/>
      <c r="T42" s="84"/>
      <c r="U42" s="84"/>
      <c r="V42" s="84"/>
      <c r="W42" s="85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</row>
    <row r="43" spans="1:63" x14ac:dyDescent="0.25">
      <c r="A43" s="108"/>
      <c r="B43" s="108"/>
      <c r="C43" s="21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6"/>
      <c r="Q43" s="64"/>
      <c r="R43" s="84"/>
      <c r="S43" s="84"/>
      <c r="T43" s="84"/>
      <c r="U43" s="84"/>
      <c r="V43" s="84"/>
      <c r="W43" s="85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</row>
    <row r="44" spans="1:63" x14ac:dyDescent="0.25">
      <c r="A44" s="108"/>
      <c r="B44" s="108"/>
      <c r="C44" s="21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4"/>
      <c r="R44" s="84"/>
      <c r="S44" s="84"/>
      <c r="T44" s="84"/>
      <c r="U44" s="84"/>
      <c r="V44" s="84"/>
      <c r="W44" s="85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</row>
    <row r="45" spans="1:63" x14ac:dyDescent="0.25">
      <c r="A45" s="108"/>
      <c r="B45" s="108"/>
      <c r="C45" s="21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6"/>
      <c r="Q45" s="64"/>
      <c r="R45" s="84"/>
      <c r="S45" s="84"/>
      <c r="T45" s="84"/>
      <c r="U45" s="84"/>
      <c r="V45" s="84"/>
      <c r="W45" s="85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</row>
    <row r="46" spans="1:63" x14ac:dyDescent="0.25">
      <c r="A46" s="108"/>
      <c r="B46" s="108"/>
      <c r="C46" s="21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6"/>
      <c r="Q46" s="64"/>
      <c r="R46" s="84"/>
      <c r="S46" s="84"/>
      <c r="T46" s="84"/>
      <c r="U46" s="84"/>
      <c r="V46" s="84"/>
      <c r="W46" s="85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</row>
    <row r="47" spans="1:63" x14ac:dyDescent="0.25">
      <c r="A47" s="108"/>
      <c r="B47" s="108"/>
      <c r="C47" s="21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6"/>
      <c r="Q47" s="64"/>
      <c r="R47" s="84"/>
      <c r="S47" s="84"/>
      <c r="T47" s="84"/>
      <c r="U47" s="84"/>
      <c r="V47" s="84"/>
      <c r="W47" s="85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</row>
    <row r="48" spans="1:63" x14ac:dyDescent="0.25">
      <c r="A48" s="255"/>
      <c r="B48" s="255"/>
      <c r="C48" s="21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4"/>
      <c r="R48" s="84"/>
      <c r="S48" s="84"/>
      <c r="T48" s="84"/>
      <c r="U48" s="84"/>
      <c r="V48" s="84"/>
      <c r="W48" s="85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</row>
    <row r="49" spans="1:63" ht="19.5" thickBot="1" x14ac:dyDescent="0.3">
      <c r="A49" s="72" t="s">
        <v>99</v>
      </c>
      <c r="B49" s="72"/>
      <c r="C49" s="21"/>
      <c r="D49" s="91">
        <f t="shared" ref="D49:O49" si="1">SUM(D8:D48)</f>
        <v>1109400</v>
      </c>
      <c r="E49" s="24">
        <f t="shared" si="1"/>
        <v>1068400</v>
      </c>
      <c r="F49" s="24">
        <f t="shared" si="1"/>
        <v>650400</v>
      </c>
      <c r="G49" s="24">
        <f t="shared" si="1"/>
        <v>314400</v>
      </c>
      <c r="H49" s="24">
        <f t="shared" si="1"/>
        <v>454400</v>
      </c>
      <c r="I49" s="24">
        <f t="shared" si="1"/>
        <v>371900</v>
      </c>
      <c r="J49" s="24">
        <f t="shared" si="1"/>
        <v>353900</v>
      </c>
      <c r="K49" s="24">
        <f t="shared" si="1"/>
        <v>1289400</v>
      </c>
      <c r="L49" s="24">
        <f t="shared" si="1"/>
        <v>181400</v>
      </c>
      <c r="M49" s="24">
        <f t="shared" si="1"/>
        <v>186400</v>
      </c>
      <c r="N49" s="24">
        <f t="shared" si="1"/>
        <v>24000</v>
      </c>
      <c r="O49" s="24">
        <f t="shared" si="1"/>
        <v>38000</v>
      </c>
      <c r="P49" s="92">
        <f>SUM(D49:O49)</f>
        <v>6042000</v>
      </c>
      <c r="Q49" s="64"/>
      <c r="R49" s="84"/>
      <c r="S49" s="84"/>
      <c r="T49" s="84"/>
      <c r="U49" s="84"/>
      <c r="V49" s="84"/>
      <c r="W49" s="85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</row>
    <row r="50" spans="1:63" ht="16.5" thickTop="1" x14ac:dyDescent="0.25">
      <c r="A50" s="73" t="s">
        <v>100</v>
      </c>
      <c r="B50" s="74"/>
      <c r="C50" s="68"/>
      <c r="D50" s="110">
        <f>D49/$P$49</f>
        <v>0.18361469712015888</v>
      </c>
      <c r="E50" s="110">
        <f t="shared" ref="E50:N50" si="2">E49/$P$49</f>
        <v>0.17682886461436612</v>
      </c>
      <c r="F50" s="110">
        <f t="shared" si="2"/>
        <v>0.10764647467725919</v>
      </c>
      <c r="G50" s="110">
        <f t="shared" si="2"/>
        <v>5.2035749751737838E-2</v>
      </c>
      <c r="H50" s="110">
        <f t="shared" si="2"/>
        <v>7.5206885137371726E-2</v>
      </c>
      <c r="I50" s="110">
        <f t="shared" si="2"/>
        <v>6.1552466070837468E-2</v>
      </c>
      <c r="J50" s="110">
        <f t="shared" si="2"/>
        <v>5.8573320092684539E-2</v>
      </c>
      <c r="K50" s="110">
        <f t="shared" si="2"/>
        <v>0.21340615690168818</v>
      </c>
      <c r="L50" s="110">
        <f t="shared" si="2"/>
        <v>3.0023171135385635E-2</v>
      </c>
      <c r="M50" s="110">
        <f>M49/$P$49</f>
        <v>3.0850711684872557E-2</v>
      </c>
      <c r="N50" s="110">
        <f t="shared" si="2"/>
        <v>3.9721946375372392E-3</v>
      </c>
      <c r="O50" s="110">
        <f>O49/$P$49</f>
        <v>6.2893081761006293E-3</v>
      </c>
      <c r="P50" s="110">
        <f>SUM(D50:O50)</f>
        <v>1</v>
      </c>
      <c r="Q50" s="64"/>
      <c r="R50" s="84"/>
      <c r="S50" s="84"/>
      <c r="T50" s="84"/>
      <c r="U50" s="84"/>
      <c r="V50" s="84"/>
      <c r="W50" s="85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</row>
    <row r="51" spans="1:63" ht="18.75" x14ac:dyDescent="0.25">
      <c r="A51" s="72" t="s">
        <v>101</v>
      </c>
      <c r="B51" s="72"/>
      <c r="C51" s="6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64"/>
      <c r="R51" s="84"/>
      <c r="S51" s="84"/>
      <c r="T51" s="84"/>
      <c r="U51" s="84"/>
      <c r="V51" s="84"/>
      <c r="W51" s="85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</row>
    <row r="52" spans="1:63" x14ac:dyDescent="0.25">
      <c r="A52" s="256" t="s">
        <v>131</v>
      </c>
      <c r="B52" s="256"/>
      <c r="C52" s="21"/>
      <c r="D52" s="80">
        <v>0</v>
      </c>
      <c r="E52" s="80">
        <v>140000</v>
      </c>
      <c r="F52" s="80">
        <v>15000</v>
      </c>
      <c r="G52" s="80">
        <v>0</v>
      </c>
      <c r="H52" s="80">
        <v>42500</v>
      </c>
      <c r="I52" s="80">
        <v>6250</v>
      </c>
      <c r="J52" s="80">
        <v>6250</v>
      </c>
      <c r="K52" s="80">
        <v>0</v>
      </c>
      <c r="L52" s="80">
        <v>0</v>
      </c>
      <c r="M52" s="80">
        <v>0</v>
      </c>
      <c r="N52" s="80">
        <v>10000</v>
      </c>
      <c r="O52" s="80">
        <v>30000</v>
      </c>
      <c r="P52" s="66">
        <f>SUM(D52:O52)</f>
        <v>250000</v>
      </c>
      <c r="Q52" s="64"/>
      <c r="R52" s="84"/>
      <c r="S52" s="84"/>
      <c r="T52" s="84"/>
      <c r="U52" s="84"/>
      <c r="V52" s="84"/>
      <c r="W52" s="85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</row>
    <row r="53" spans="1:63" x14ac:dyDescent="0.25">
      <c r="A53" s="256" t="s">
        <v>130</v>
      </c>
      <c r="B53" s="256"/>
      <c r="C53" s="21"/>
      <c r="D53" s="80">
        <v>5000</v>
      </c>
      <c r="E53" s="80">
        <v>15000</v>
      </c>
      <c r="F53" s="80">
        <v>15000</v>
      </c>
      <c r="G53" s="80">
        <v>40000</v>
      </c>
      <c r="H53" s="80">
        <v>15000</v>
      </c>
      <c r="I53" s="80">
        <v>10000</v>
      </c>
      <c r="J53" s="80">
        <v>10000</v>
      </c>
      <c r="K53" s="80">
        <v>15000</v>
      </c>
      <c r="L53" s="80">
        <v>40000</v>
      </c>
      <c r="M53" s="80">
        <v>15000</v>
      </c>
      <c r="N53" s="80">
        <v>5000</v>
      </c>
      <c r="O53" s="80">
        <v>65000</v>
      </c>
      <c r="P53" s="66">
        <f t="shared" ref="P53:P134" si="3">SUM(D53:O53)</f>
        <v>250000</v>
      </c>
      <c r="Q53" s="64"/>
      <c r="R53" s="84"/>
      <c r="S53" s="84"/>
      <c r="T53" s="84"/>
      <c r="U53" s="84"/>
      <c r="V53" s="84"/>
      <c r="W53" s="85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</row>
    <row r="54" spans="1:63" x14ac:dyDescent="0.25">
      <c r="A54" s="256" t="s">
        <v>41</v>
      </c>
      <c r="B54" s="256"/>
      <c r="C54" s="21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66"/>
      <c r="Q54" s="64"/>
      <c r="R54" s="84"/>
      <c r="S54" s="84"/>
      <c r="T54" s="84"/>
      <c r="U54" s="84"/>
      <c r="V54" s="84"/>
      <c r="W54" s="85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</row>
    <row r="55" spans="1:63" x14ac:dyDescent="0.25">
      <c r="A55" s="103"/>
      <c r="B55" s="104" t="s">
        <v>44</v>
      </c>
      <c r="C55" s="21"/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25000</v>
      </c>
      <c r="J55" s="80">
        <v>0</v>
      </c>
      <c r="K55" s="80">
        <v>25000</v>
      </c>
      <c r="L55" s="80">
        <v>25000</v>
      </c>
      <c r="M55" s="80">
        <v>25000</v>
      </c>
      <c r="N55" s="80">
        <v>0</v>
      </c>
      <c r="O55" s="80">
        <v>0</v>
      </c>
      <c r="P55" s="66">
        <f t="shared" si="3"/>
        <v>100000</v>
      </c>
      <c r="Q55" s="64"/>
      <c r="R55" s="84"/>
      <c r="S55" s="84"/>
      <c r="T55" s="84"/>
      <c r="U55" s="84"/>
      <c r="V55" s="84"/>
      <c r="W55" s="85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</row>
    <row r="56" spans="1:63" x14ac:dyDescent="0.25">
      <c r="A56" s="103"/>
      <c r="B56" s="104" t="s">
        <v>45</v>
      </c>
      <c r="C56" s="21"/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22000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66">
        <f t="shared" si="3"/>
        <v>22000</v>
      </c>
      <c r="Q56" s="64"/>
      <c r="R56" s="84"/>
      <c r="S56" s="84"/>
      <c r="T56" s="84"/>
      <c r="U56" s="84"/>
      <c r="V56" s="84"/>
      <c r="W56" s="85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</row>
    <row r="57" spans="1:63" x14ac:dyDescent="0.25">
      <c r="A57" s="103"/>
      <c r="B57" s="104" t="s">
        <v>51</v>
      </c>
      <c r="C57" s="21"/>
      <c r="D57" s="80">
        <v>0</v>
      </c>
      <c r="E57" s="80">
        <v>30000</v>
      </c>
      <c r="F57" s="80">
        <v>20000</v>
      </c>
      <c r="G57" s="80">
        <v>20000</v>
      </c>
      <c r="H57" s="80">
        <v>20000</v>
      </c>
      <c r="I57" s="80">
        <v>20000</v>
      </c>
      <c r="J57" s="80">
        <v>0</v>
      </c>
      <c r="K57" s="80">
        <v>20000</v>
      </c>
      <c r="L57" s="80">
        <v>20000</v>
      </c>
      <c r="M57" s="80">
        <v>20000</v>
      </c>
      <c r="N57" s="80">
        <v>20000</v>
      </c>
      <c r="O57" s="80">
        <v>0</v>
      </c>
      <c r="P57" s="66">
        <f t="shared" si="3"/>
        <v>190000</v>
      </c>
      <c r="Q57" s="64"/>
      <c r="R57" s="84"/>
      <c r="S57" s="84"/>
      <c r="T57" s="84"/>
      <c r="U57" s="84"/>
      <c r="V57" s="84"/>
      <c r="W57" s="85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</row>
    <row r="58" spans="1:63" x14ac:dyDescent="0.25">
      <c r="A58" s="256" t="s">
        <v>134</v>
      </c>
      <c r="B58" s="256"/>
      <c r="C58" s="21"/>
      <c r="D58" s="80">
        <v>215000</v>
      </c>
      <c r="E58" s="80">
        <v>30000</v>
      </c>
      <c r="F58" s="80">
        <v>30000</v>
      </c>
      <c r="G58" s="80">
        <v>30000</v>
      </c>
      <c r="H58" s="80"/>
      <c r="I58" s="80">
        <v>0</v>
      </c>
      <c r="J58" s="80">
        <v>5000</v>
      </c>
      <c r="K58" s="80">
        <v>30000</v>
      </c>
      <c r="L58" s="80">
        <v>0</v>
      </c>
      <c r="M58" s="80">
        <v>30000</v>
      </c>
      <c r="N58" s="80">
        <v>10000</v>
      </c>
      <c r="O58" s="80">
        <v>20000</v>
      </c>
      <c r="P58" s="66">
        <f t="shared" si="3"/>
        <v>400000</v>
      </c>
      <c r="Q58" s="64"/>
      <c r="R58" s="84"/>
      <c r="S58" s="84"/>
      <c r="T58" s="84"/>
      <c r="U58" s="84"/>
      <c r="V58" s="84"/>
      <c r="W58" s="85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</row>
    <row r="59" spans="1:63" x14ac:dyDescent="0.25">
      <c r="A59" s="261" t="s">
        <v>106</v>
      </c>
      <c r="B59" s="261"/>
      <c r="C59" s="21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66"/>
      <c r="Q59" s="64"/>
      <c r="R59" s="84"/>
      <c r="S59" s="84"/>
      <c r="T59" s="84"/>
      <c r="U59" s="84"/>
      <c r="V59" s="84"/>
      <c r="W59" s="85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</row>
    <row r="60" spans="1:63" x14ac:dyDescent="0.25">
      <c r="A60" s="75"/>
      <c r="B60" s="99" t="s">
        <v>109</v>
      </c>
      <c r="C60" s="21"/>
      <c r="D60" s="80">
        <v>0</v>
      </c>
      <c r="E60" s="80">
        <v>116000</v>
      </c>
      <c r="F60" s="80">
        <v>5000</v>
      </c>
      <c r="G60" s="80">
        <v>5000</v>
      </c>
      <c r="H60" s="80">
        <v>5000</v>
      </c>
      <c r="I60" s="80">
        <v>5000</v>
      </c>
      <c r="J60" s="80">
        <v>5000</v>
      </c>
      <c r="K60" s="80">
        <v>5000</v>
      </c>
      <c r="L60" s="80">
        <v>5000</v>
      </c>
      <c r="M60" s="80">
        <v>5000</v>
      </c>
      <c r="N60" s="80">
        <v>5000</v>
      </c>
      <c r="O60" s="80">
        <v>5000</v>
      </c>
      <c r="P60" s="66">
        <f t="shared" ref="P60:P64" si="4">SUM(D60:O60)</f>
        <v>166000</v>
      </c>
      <c r="Q60" s="153"/>
      <c r="R60" s="84"/>
      <c r="S60" s="84"/>
      <c r="T60" s="84"/>
      <c r="U60" s="84"/>
      <c r="V60" s="84"/>
      <c r="W60" s="85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</row>
    <row r="61" spans="1:63" x14ac:dyDescent="0.25">
      <c r="A61" s="75"/>
      <c r="B61" s="99" t="s">
        <v>44</v>
      </c>
      <c r="C61" s="21"/>
      <c r="D61" s="80">
        <v>0</v>
      </c>
      <c r="E61" s="80">
        <v>0</v>
      </c>
      <c r="F61" s="80">
        <v>40000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66">
        <f t="shared" si="4"/>
        <v>40000</v>
      </c>
      <c r="Q61" s="64"/>
      <c r="R61" s="84"/>
      <c r="S61" s="84"/>
      <c r="T61" s="84"/>
      <c r="U61" s="84"/>
      <c r="V61" s="84"/>
      <c r="W61" s="85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</row>
    <row r="62" spans="1:63" x14ac:dyDescent="0.25">
      <c r="A62" s="152"/>
      <c r="B62" s="99" t="s">
        <v>137</v>
      </c>
      <c r="C62" s="21"/>
      <c r="D62" s="80">
        <v>0</v>
      </c>
      <c r="E62" s="80">
        <v>0</v>
      </c>
      <c r="F62" s="80">
        <v>0</v>
      </c>
      <c r="G62" s="80">
        <v>40000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66">
        <f t="shared" si="4"/>
        <v>40000</v>
      </c>
      <c r="Q62" s="64"/>
      <c r="R62" s="84"/>
      <c r="S62" s="84"/>
      <c r="T62" s="84"/>
      <c r="U62" s="84"/>
      <c r="V62" s="84"/>
      <c r="W62" s="85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</row>
    <row r="63" spans="1:63" x14ac:dyDescent="0.25">
      <c r="A63" s="75"/>
      <c r="B63" s="99" t="s">
        <v>45</v>
      </c>
      <c r="C63" s="21"/>
      <c r="D63" s="80">
        <v>0</v>
      </c>
      <c r="E63" s="80">
        <v>30000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66">
        <f t="shared" si="4"/>
        <v>30000</v>
      </c>
      <c r="Q63" s="64"/>
      <c r="R63" s="84"/>
      <c r="S63" s="84"/>
      <c r="T63" s="84"/>
      <c r="U63" s="84"/>
      <c r="V63" s="84"/>
      <c r="W63" s="85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</row>
    <row r="64" spans="1:63" x14ac:dyDescent="0.25">
      <c r="A64" s="152"/>
      <c r="B64" s="99" t="s">
        <v>141</v>
      </c>
      <c r="C64" s="21"/>
      <c r="D64" s="80">
        <v>0</v>
      </c>
      <c r="E64" s="80">
        <v>0</v>
      </c>
      <c r="F64" s="80">
        <v>0</v>
      </c>
      <c r="G64" s="80">
        <v>32000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66">
        <f t="shared" si="4"/>
        <v>32000</v>
      </c>
      <c r="Q64" s="64"/>
      <c r="R64" s="84"/>
      <c r="S64" s="84"/>
      <c r="T64" s="84"/>
      <c r="U64" s="84"/>
      <c r="V64" s="84"/>
      <c r="W64" s="85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</row>
    <row r="65" spans="1:63" x14ac:dyDescent="0.25">
      <c r="A65" s="75"/>
      <c r="B65" s="99" t="s">
        <v>54</v>
      </c>
      <c r="C65" s="21"/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17000</v>
      </c>
      <c r="J65" s="80">
        <v>0</v>
      </c>
      <c r="K65" s="80">
        <v>11000</v>
      </c>
      <c r="L65" s="80">
        <v>0</v>
      </c>
      <c r="M65" s="80">
        <v>0</v>
      </c>
      <c r="N65" s="80">
        <v>0</v>
      </c>
      <c r="O65" s="80">
        <v>0</v>
      </c>
      <c r="P65" s="66">
        <f>SUM(D65:O65)</f>
        <v>28000</v>
      </c>
      <c r="Q65" s="64"/>
      <c r="R65" s="84"/>
      <c r="S65" s="84"/>
      <c r="T65" s="84"/>
      <c r="U65" s="84"/>
      <c r="V65" s="84"/>
      <c r="W65" s="85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</row>
    <row r="66" spans="1:63" x14ac:dyDescent="0.25">
      <c r="A66" s="256" t="s">
        <v>46</v>
      </c>
      <c r="B66" s="256"/>
      <c r="C66" s="21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66"/>
      <c r="Q66" s="64"/>
      <c r="R66" s="84"/>
      <c r="S66" s="84"/>
      <c r="T66" s="84"/>
      <c r="U66" s="84"/>
      <c r="V66" s="84"/>
      <c r="W66" s="85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</row>
    <row r="67" spans="1:63" x14ac:dyDescent="0.25">
      <c r="A67" s="75"/>
      <c r="B67" s="99" t="s">
        <v>44</v>
      </c>
      <c r="C67" s="21"/>
      <c r="D67" s="80">
        <v>0</v>
      </c>
      <c r="E67" s="80">
        <v>0</v>
      </c>
      <c r="F67" s="80">
        <v>40000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66">
        <f t="shared" si="3"/>
        <v>40000</v>
      </c>
      <c r="Q67" s="64"/>
      <c r="R67" s="84"/>
      <c r="S67" s="84"/>
      <c r="T67" s="84"/>
      <c r="U67" s="84"/>
      <c r="V67" s="84"/>
      <c r="W67" s="85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</row>
    <row r="68" spans="1:63" x14ac:dyDescent="0.25">
      <c r="A68" s="75"/>
      <c r="B68" s="99" t="s">
        <v>135</v>
      </c>
      <c r="C68" s="21"/>
      <c r="D68" s="80">
        <v>0</v>
      </c>
      <c r="E68" s="80">
        <v>0</v>
      </c>
      <c r="F68" s="80">
        <v>30000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66">
        <f t="shared" si="3"/>
        <v>30000</v>
      </c>
      <c r="Q68" s="64"/>
      <c r="R68" s="84"/>
      <c r="S68" s="84"/>
      <c r="T68" s="84"/>
      <c r="U68" s="84"/>
      <c r="V68" s="84"/>
      <c r="W68" s="85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</row>
    <row r="69" spans="1:63" x14ac:dyDescent="0.25">
      <c r="A69" s="256" t="s">
        <v>47</v>
      </c>
      <c r="B69" s="256"/>
      <c r="C69" s="21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66"/>
      <c r="Q69" s="64"/>
      <c r="R69" s="84"/>
      <c r="S69" s="84"/>
      <c r="T69" s="84"/>
      <c r="U69" s="84"/>
      <c r="V69" s="84"/>
      <c r="W69" s="85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</row>
    <row r="70" spans="1:63" x14ac:dyDescent="0.25">
      <c r="A70" s="150"/>
      <c r="B70" s="99" t="s">
        <v>109</v>
      </c>
      <c r="C70" s="21"/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5000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66">
        <f t="shared" si="3"/>
        <v>5000</v>
      </c>
      <c r="Q70" s="64"/>
      <c r="R70" s="84"/>
      <c r="S70" s="84"/>
      <c r="T70" s="84"/>
      <c r="U70" s="84"/>
      <c r="V70" s="84"/>
      <c r="W70" s="85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</row>
    <row r="71" spans="1:63" x14ac:dyDescent="0.25">
      <c r="A71" s="75"/>
      <c r="B71" s="99" t="s">
        <v>44</v>
      </c>
      <c r="C71" s="21"/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66">
        <f t="shared" si="3"/>
        <v>0</v>
      </c>
      <c r="Q71" s="64"/>
      <c r="R71" s="84"/>
      <c r="S71" s="84"/>
      <c r="T71" s="84"/>
      <c r="U71" s="84"/>
      <c r="V71" s="84"/>
      <c r="W71" s="85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</row>
    <row r="72" spans="1:63" x14ac:dyDescent="0.25">
      <c r="A72" s="75"/>
      <c r="B72" s="99" t="s">
        <v>45</v>
      </c>
      <c r="C72" s="21"/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66">
        <f t="shared" si="3"/>
        <v>0</v>
      </c>
      <c r="Q72" s="64"/>
      <c r="R72" s="84"/>
      <c r="S72" s="84"/>
      <c r="T72" s="84"/>
      <c r="U72" s="84"/>
      <c r="V72" s="84"/>
      <c r="W72" s="85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</row>
    <row r="73" spans="1:63" x14ac:dyDescent="0.25">
      <c r="A73" s="256" t="s">
        <v>48</v>
      </c>
      <c r="B73" s="256"/>
      <c r="C73" s="21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66"/>
      <c r="Q73" s="64"/>
      <c r="R73" s="84"/>
      <c r="S73" s="84"/>
      <c r="T73" s="84"/>
      <c r="U73" s="84"/>
      <c r="V73" s="84"/>
      <c r="W73" s="85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</row>
    <row r="74" spans="1:63" x14ac:dyDescent="0.25">
      <c r="A74" s="75"/>
      <c r="B74" s="99" t="s">
        <v>44</v>
      </c>
      <c r="C74" s="21"/>
      <c r="D74" s="80">
        <v>0</v>
      </c>
      <c r="E74" s="80">
        <v>0</v>
      </c>
      <c r="F74" s="80">
        <v>8000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66">
        <f t="shared" si="3"/>
        <v>8000</v>
      </c>
      <c r="Q74" s="64"/>
      <c r="R74" s="84"/>
      <c r="S74" s="84"/>
      <c r="T74" s="84"/>
      <c r="U74" s="84"/>
      <c r="V74" s="84"/>
      <c r="W74" s="85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</row>
    <row r="75" spans="1:63" x14ac:dyDescent="0.25">
      <c r="A75" s="75"/>
      <c r="B75" s="99" t="s">
        <v>45</v>
      </c>
      <c r="C75" s="21"/>
      <c r="D75" s="80">
        <v>0</v>
      </c>
      <c r="E75" s="80">
        <v>0</v>
      </c>
      <c r="F75" s="80">
        <v>8000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66">
        <f t="shared" si="3"/>
        <v>8000</v>
      </c>
      <c r="Q75" s="64"/>
      <c r="R75" s="84"/>
      <c r="S75" s="84"/>
      <c r="T75" s="84"/>
      <c r="U75" s="84"/>
      <c r="V75" s="84"/>
      <c r="W75" s="85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</row>
    <row r="76" spans="1:63" x14ac:dyDescent="0.25">
      <c r="A76" s="75"/>
      <c r="B76" s="99" t="s">
        <v>49</v>
      </c>
      <c r="C76" s="21"/>
      <c r="D76" s="80">
        <v>0</v>
      </c>
      <c r="E76" s="80">
        <v>0</v>
      </c>
      <c r="F76" s="80">
        <v>24000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12000</v>
      </c>
      <c r="P76" s="66">
        <f t="shared" si="3"/>
        <v>36000</v>
      </c>
      <c r="Q76" s="64"/>
      <c r="R76" s="84"/>
      <c r="S76" s="84"/>
      <c r="T76" s="84"/>
      <c r="U76" s="84"/>
      <c r="V76" s="84"/>
      <c r="W76" s="85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</row>
    <row r="77" spans="1:63" x14ac:dyDescent="0.25">
      <c r="A77" s="256" t="s">
        <v>110</v>
      </c>
      <c r="B77" s="256"/>
      <c r="C77" s="21"/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66">
        <f t="shared" si="3"/>
        <v>0</v>
      </c>
      <c r="Q77" s="64"/>
      <c r="R77" s="84"/>
      <c r="S77" s="84"/>
      <c r="T77" s="84"/>
      <c r="U77" s="84"/>
      <c r="V77" s="84"/>
      <c r="W77" s="85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</row>
    <row r="78" spans="1:63" x14ac:dyDescent="0.25">
      <c r="A78" s="256" t="s">
        <v>144</v>
      </c>
      <c r="B78" s="256"/>
      <c r="C78" s="21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66"/>
      <c r="Q78" s="64"/>
      <c r="R78" s="84"/>
      <c r="S78" s="84"/>
      <c r="T78" s="84"/>
      <c r="U78" s="84"/>
      <c r="V78" s="84"/>
      <c r="W78" s="85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</row>
    <row r="79" spans="1:63" x14ac:dyDescent="0.25">
      <c r="A79" s="75"/>
      <c r="B79" s="99" t="s">
        <v>52</v>
      </c>
      <c r="C79" s="21"/>
      <c r="D79" s="80">
        <v>0</v>
      </c>
      <c r="E79" s="80">
        <v>0</v>
      </c>
      <c r="F79" s="80">
        <v>0</v>
      </c>
      <c r="G79" s="80">
        <v>10000</v>
      </c>
      <c r="H79" s="80">
        <v>0</v>
      </c>
      <c r="I79" s="80">
        <v>0</v>
      </c>
      <c r="J79" s="80">
        <v>0</v>
      </c>
      <c r="K79" s="80">
        <v>0</v>
      </c>
      <c r="L79" s="80">
        <v>0</v>
      </c>
      <c r="M79" s="80">
        <v>0</v>
      </c>
      <c r="N79" s="80">
        <v>0</v>
      </c>
      <c r="O79" s="80">
        <v>0</v>
      </c>
      <c r="P79" s="66">
        <f t="shared" si="3"/>
        <v>10000</v>
      </c>
      <c r="Q79" s="64"/>
      <c r="R79" s="84"/>
      <c r="S79" s="84"/>
      <c r="T79" s="84"/>
      <c r="U79" s="84"/>
      <c r="V79" s="84"/>
      <c r="W79" s="85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</row>
    <row r="80" spans="1:63" x14ac:dyDescent="0.25">
      <c r="A80" s="75"/>
      <c r="B80" s="99" t="s">
        <v>53</v>
      </c>
      <c r="C80" s="21"/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10000</v>
      </c>
      <c r="N80" s="80">
        <v>0</v>
      </c>
      <c r="O80" s="80">
        <v>0</v>
      </c>
      <c r="P80" s="66">
        <f t="shared" si="3"/>
        <v>10000</v>
      </c>
      <c r="Q80" s="64"/>
      <c r="R80" s="84"/>
      <c r="S80" s="84"/>
      <c r="T80" s="84"/>
      <c r="U80" s="84"/>
      <c r="V80" s="84"/>
      <c r="W80" s="85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</row>
    <row r="81" spans="1:63" x14ac:dyDescent="0.25">
      <c r="A81" s="256" t="s">
        <v>166</v>
      </c>
      <c r="B81" s="256"/>
      <c r="C81" s="21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66"/>
      <c r="Q81" s="64"/>
      <c r="R81" s="84"/>
      <c r="S81" s="84"/>
      <c r="T81" s="84"/>
      <c r="U81" s="84"/>
      <c r="V81" s="84"/>
      <c r="W81" s="85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</row>
    <row r="82" spans="1:63" x14ac:dyDescent="0.25">
      <c r="A82" s="75"/>
      <c r="B82" s="99" t="s">
        <v>55</v>
      </c>
      <c r="C82" s="21"/>
      <c r="D82" s="80">
        <v>0</v>
      </c>
      <c r="E82" s="80">
        <v>0</v>
      </c>
      <c r="F82" s="80">
        <v>0</v>
      </c>
      <c r="G82" s="80">
        <v>7500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66">
        <f t="shared" si="3"/>
        <v>7500</v>
      </c>
      <c r="Q82" s="64"/>
      <c r="R82" s="84"/>
      <c r="S82" s="84"/>
      <c r="T82" s="84"/>
      <c r="U82" s="84"/>
      <c r="V82" s="84"/>
      <c r="W82" s="85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</row>
    <row r="83" spans="1:63" x14ac:dyDescent="0.25">
      <c r="A83" s="157"/>
      <c r="B83" s="99" t="s">
        <v>151</v>
      </c>
      <c r="C83" s="21"/>
      <c r="D83" s="80">
        <v>0</v>
      </c>
      <c r="E83" s="80">
        <v>0</v>
      </c>
      <c r="F83" s="80">
        <v>0</v>
      </c>
      <c r="G83" s="80">
        <v>7500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66">
        <f t="shared" si="3"/>
        <v>7500</v>
      </c>
      <c r="Q83" s="64"/>
      <c r="R83" s="84"/>
      <c r="S83" s="84"/>
      <c r="T83" s="84"/>
      <c r="U83" s="84"/>
      <c r="V83" s="84"/>
      <c r="W83" s="85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</row>
    <row r="84" spans="1:63" x14ac:dyDescent="0.25">
      <c r="A84" s="157"/>
      <c r="B84" s="99" t="s">
        <v>152</v>
      </c>
      <c r="C84" s="21"/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25000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66">
        <f t="shared" si="3"/>
        <v>25000</v>
      </c>
      <c r="Q84" s="64"/>
      <c r="R84" s="84"/>
      <c r="S84" s="84"/>
      <c r="T84" s="84"/>
      <c r="U84" s="84"/>
      <c r="V84" s="84"/>
      <c r="W84" s="85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</row>
    <row r="85" spans="1:63" x14ac:dyDescent="0.25">
      <c r="A85" s="157"/>
      <c r="B85" s="99" t="s">
        <v>153</v>
      </c>
      <c r="C85" s="21"/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15000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66">
        <f t="shared" si="3"/>
        <v>15000</v>
      </c>
      <c r="Q85" s="64"/>
      <c r="R85" s="84"/>
      <c r="S85" s="84"/>
      <c r="T85" s="84"/>
      <c r="U85" s="84"/>
      <c r="V85" s="84"/>
      <c r="W85" s="85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</row>
    <row r="86" spans="1:63" x14ac:dyDescent="0.25">
      <c r="A86" s="157"/>
      <c r="B86" s="99" t="s">
        <v>154</v>
      </c>
      <c r="C86" s="21"/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23000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66">
        <f t="shared" si="3"/>
        <v>23000</v>
      </c>
      <c r="Q86" s="64"/>
      <c r="R86" s="84"/>
      <c r="S86" s="84"/>
      <c r="T86" s="84"/>
      <c r="U86" s="84"/>
      <c r="V86" s="84"/>
      <c r="W86" s="85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</row>
    <row r="87" spans="1:63" x14ac:dyDescent="0.25">
      <c r="A87" s="157"/>
      <c r="B87" s="99" t="s">
        <v>155</v>
      </c>
      <c r="C87" s="21"/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13000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66">
        <f t="shared" si="3"/>
        <v>13000</v>
      </c>
      <c r="Q87" s="64"/>
      <c r="R87" s="84"/>
      <c r="S87" s="84"/>
      <c r="T87" s="84"/>
      <c r="U87" s="84"/>
      <c r="V87" s="84"/>
      <c r="W87" s="85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</row>
    <row r="88" spans="1:63" x14ac:dyDescent="0.25">
      <c r="A88" s="75"/>
      <c r="B88" s="99" t="s">
        <v>156</v>
      </c>
      <c r="C88" s="21"/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8000</v>
      </c>
      <c r="L88" s="80">
        <v>0</v>
      </c>
      <c r="M88" s="80">
        <v>0</v>
      </c>
      <c r="N88" s="80">
        <v>0</v>
      </c>
      <c r="O88" s="80">
        <v>0</v>
      </c>
      <c r="P88" s="66">
        <f t="shared" si="3"/>
        <v>8000</v>
      </c>
      <c r="Q88" s="64"/>
      <c r="R88" s="84"/>
      <c r="S88" s="84"/>
      <c r="T88" s="84"/>
      <c r="U88" s="84"/>
      <c r="V88" s="84"/>
      <c r="W88" s="85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</row>
    <row r="89" spans="1:63" x14ac:dyDescent="0.25">
      <c r="A89" s="75"/>
      <c r="B89" s="99" t="s">
        <v>157</v>
      </c>
      <c r="C89" s="21"/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8000</v>
      </c>
      <c r="L89" s="80">
        <v>0</v>
      </c>
      <c r="M89" s="80">
        <v>0</v>
      </c>
      <c r="N89" s="80">
        <v>0</v>
      </c>
      <c r="O89" s="80">
        <v>0</v>
      </c>
      <c r="P89" s="66">
        <f t="shared" si="3"/>
        <v>8000</v>
      </c>
      <c r="Q89" s="64"/>
      <c r="R89" s="84"/>
      <c r="S89" s="84"/>
      <c r="T89" s="84"/>
      <c r="U89" s="84"/>
      <c r="V89" s="84"/>
      <c r="W89" s="85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</row>
    <row r="90" spans="1:63" x14ac:dyDescent="0.25">
      <c r="A90" s="75"/>
      <c r="B90" s="99" t="s">
        <v>158</v>
      </c>
      <c r="C90" s="21"/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23000</v>
      </c>
      <c r="L90" s="80">
        <v>0</v>
      </c>
      <c r="M90" s="80">
        <v>0</v>
      </c>
      <c r="N90" s="80">
        <v>0</v>
      </c>
      <c r="O90" s="80">
        <v>0</v>
      </c>
      <c r="P90" s="66">
        <f t="shared" si="3"/>
        <v>23000</v>
      </c>
      <c r="Q90" s="64"/>
      <c r="R90" s="84"/>
      <c r="S90" s="84"/>
      <c r="T90" s="84"/>
      <c r="U90" s="84"/>
      <c r="V90" s="84"/>
      <c r="W90" s="85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</row>
    <row r="91" spans="1:63" x14ac:dyDescent="0.25">
      <c r="A91" s="75"/>
      <c r="B91" s="99" t="s">
        <v>159</v>
      </c>
      <c r="C91" s="21"/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13000</v>
      </c>
      <c r="L91" s="80">
        <v>0</v>
      </c>
      <c r="M91" s="80">
        <v>0</v>
      </c>
      <c r="N91" s="80">
        <v>0</v>
      </c>
      <c r="O91" s="80">
        <v>0</v>
      </c>
      <c r="P91" s="66">
        <f t="shared" si="3"/>
        <v>13000</v>
      </c>
      <c r="Q91" s="64"/>
      <c r="R91" s="84"/>
      <c r="S91" s="84"/>
      <c r="T91" s="84"/>
      <c r="U91" s="84"/>
      <c r="V91" s="84"/>
      <c r="W91" s="85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</row>
    <row r="92" spans="1:63" x14ac:dyDescent="0.25">
      <c r="A92" s="157"/>
      <c r="B92" s="99" t="s">
        <v>160</v>
      </c>
      <c r="C92" s="21"/>
      <c r="D92" s="80">
        <v>0</v>
      </c>
      <c r="E92" s="80">
        <v>0</v>
      </c>
      <c r="F92" s="80">
        <v>0</v>
      </c>
      <c r="G92" s="80">
        <v>0</v>
      </c>
      <c r="H92" s="80">
        <v>0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0">
        <v>0</v>
      </c>
      <c r="O92" s="80">
        <v>0</v>
      </c>
      <c r="P92" s="66">
        <f t="shared" si="3"/>
        <v>0</v>
      </c>
      <c r="Q92" s="64"/>
      <c r="R92" s="84"/>
      <c r="S92" s="84"/>
      <c r="T92" s="84"/>
      <c r="U92" s="84"/>
      <c r="V92" s="84"/>
      <c r="W92" s="85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</row>
    <row r="93" spans="1:63" x14ac:dyDescent="0.25">
      <c r="A93" s="157"/>
      <c r="B93" s="99" t="s">
        <v>59</v>
      </c>
      <c r="C93" s="21"/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  <c r="J93" s="80">
        <v>0</v>
      </c>
      <c r="K93" s="80">
        <v>0</v>
      </c>
      <c r="L93" s="80">
        <v>0</v>
      </c>
      <c r="M93" s="80">
        <v>7500</v>
      </c>
      <c r="N93" s="80">
        <v>0</v>
      </c>
      <c r="O93" s="80">
        <v>0</v>
      </c>
      <c r="P93" s="66">
        <f t="shared" si="3"/>
        <v>7500</v>
      </c>
      <c r="Q93" s="64"/>
      <c r="R93" s="84"/>
      <c r="S93" s="84"/>
      <c r="T93" s="84"/>
      <c r="U93" s="84"/>
      <c r="V93" s="84"/>
      <c r="W93" s="85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</row>
    <row r="94" spans="1:63" x14ac:dyDescent="0.25">
      <c r="A94" s="75"/>
      <c r="B94" s="42" t="s">
        <v>162</v>
      </c>
      <c r="C94" s="21"/>
      <c r="D94" s="80">
        <v>0</v>
      </c>
      <c r="E94" s="80">
        <v>0</v>
      </c>
      <c r="F94" s="80">
        <v>0</v>
      </c>
      <c r="G94" s="80">
        <v>0</v>
      </c>
      <c r="H94" s="80">
        <v>0</v>
      </c>
      <c r="I94" s="80">
        <v>0</v>
      </c>
      <c r="J94" s="80">
        <v>0</v>
      </c>
      <c r="K94" s="80">
        <v>0</v>
      </c>
      <c r="L94" s="80">
        <v>0</v>
      </c>
      <c r="M94" s="80">
        <v>7500</v>
      </c>
      <c r="N94" s="80">
        <v>0</v>
      </c>
      <c r="O94" s="80">
        <v>0</v>
      </c>
      <c r="P94" s="66">
        <f t="shared" si="3"/>
        <v>7500</v>
      </c>
      <c r="Q94" s="64"/>
      <c r="R94" s="84"/>
      <c r="S94" s="84"/>
      <c r="T94" s="84"/>
      <c r="U94" s="84"/>
      <c r="V94" s="84"/>
      <c r="W94" s="85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</row>
    <row r="95" spans="1:63" x14ac:dyDescent="0.25">
      <c r="A95" s="256" t="s">
        <v>60</v>
      </c>
      <c r="B95" s="256"/>
      <c r="C95" s="21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66"/>
      <c r="Q95" s="64"/>
      <c r="R95" s="84"/>
      <c r="S95" s="84"/>
      <c r="T95" s="84"/>
      <c r="U95" s="84"/>
      <c r="V95" s="84"/>
      <c r="W95" s="85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</row>
    <row r="96" spans="1:63" x14ac:dyDescent="0.25">
      <c r="A96" s="75"/>
      <c r="B96" s="99" t="s">
        <v>61</v>
      </c>
      <c r="C96" s="21"/>
      <c r="D96" s="80">
        <v>0</v>
      </c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10000</v>
      </c>
      <c r="L96" s="80">
        <v>0</v>
      </c>
      <c r="M96" s="80">
        <v>0</v>
      </c>
      <c r="N96" s="80">
        <v>0</v>
      </c>
      <c r="O96" s="80">
        <v>0</v>
      </c>
      <c r="P96" s="66">
        <f t="shared" si="3"/>
        <v>10000</v>
      </c>
      <c r="Q96" s="64"/>
      <c r="R96" s="84"/>
      <c r="S96" s="84"/>
      <c r="T96" s="84"/>
      <c r="U96" s="84"/>
      <c r="V96" s="84"/>
      <c r="W96" s="85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</row>
    <row r="97" spans="1:63" x14ac:dyDescent="0.25">
      <c r="A97" s="75"/>
      <c r="B97" s="99" t="s">
        <v>62</v>
      </c>
      <c r="C97" s="21"/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  <c r="L97" s="80">
        <v>0</v>
      </c>
      <c r="M97" s="80">
        <v>0</v>
      </c>
      <c r="N97" s="80">
        <v>10000</v>
      </c>
      <c r="O97" s="80">
        <v>0</v>
      </c>
      <c r="P97" s="66">
        <f t="shared" si="3"/>
        <v>10000</v>
      </c>
      <c r="Q97" s="64"/>
      <c r="R97" s="84"/>
      <c r="S97" s="84"/>
      <c r="T97" s="84"/>
      <c r="U97" s="84"/>
      <c r="V97" s="84"/>
      <c r="W97" s="85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</row>
    <row r="98" spans="1:63" x14ac:dyDescent="0.25">
      <c r="A98" s="152"/>
      <c r="B98" s="99" t="s">
        <v>139</v>
      </c>
      <c r="C98" s="21"/>
      <c r="D98" s="80">
        <v>0</v>
      </c>
      <c r="E98" s="80">
        <v>0</v>
      </c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80">
        <v>0</v>
      </c>
      <c r="L98" s="80">
        <v>0</v>
      </c>
      <c r="M98" s="80">
        <v>10000</v>
      </c>
      <c r="N98" s="80">
        <v>0</v>
      </c>
      <c r="O98" s="80">
        <v>0</v>
      </c>
      <c r="P98" s="66">
        <f t="shared" si="3"/>
        <v>10000</v>
      </c>
      <c r="Q98" s="64"/>
      <c r="R98" s="84"/>
      <c r="S98" s="84"/>
      <c r="T98" s="84"/>
      <c r="U98" s="84"/>
      <c r="V98" s="84"/>
      <c r="W98" s="85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</row>
    <row r="99" spans="1:63" x14ac:dyDescent="0.25">
      <c r="A99" s="152"/>
      <c r="B99" s="99" t="s">
        <v>140</v>
      </c>
      <c r="C99" s="21"/>
      <c r="D99" s="80">
        <v>0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  <c r="L99" s="80">
        <v>0</v>
      </c>
      <c r="M99" s="80">
        <v>10000</v>
      </c>
      <c r="N99" s="80">
        <v>0</v>
      </c>
      <c r="O99" s="80">
        <v>0</v>
      </c>
      <c r="P99" s="66">
        <f t="shared" si="3"/>
        <v>10000</v>
      </c>
      <c r="Q99" s="64"/>
      <c r="R99" s="84"/>
      <c r="S99" s="84"/>
      <c r="T99" s="84"/>
      <c r="U99" s="84"/>
      <c r="V99" s="84"/>
      <c r="W99" s="85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</row>
    <row r="100" spans="1:63" x14ac:dyDescent="0.25">
      <c r="A100" s="256" t="s">
        <v>122</v>
      </c>
      <c r="B100" s="256"/>
      <c r="C100" s="21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66"/>
      <c r="Q100" s="64"/>
      <c r="R100" s="84"/>
      <c r="S100" s="84"/>
      <c r="T100" s="84"/>
      <c r="U100" s="84"/>
      <c r="V100" s="84"/>
      <c r="W100" s="85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</row>
    <row r="101" spans="1:63" x14ac:dyDescent="0.25">
      <c r="B101" s="104" t="s">
        <v>123</v>
      </c>
      <c r="C101" s="21"/>
      <c r="D101" s="80">
        <v>0</v>
      </c>
      <c r="E101" s="80">
        <v>0</v>
      </c>
      <c r="F101" s="80">
        <v>10000</v>
      </c>
      <c r="G101" s="80">
        <v>20000</v>
      </c>
      <c r="H101" s="80">
        <v>50000</v>
      </c>
      <c r="I101" s="80">
        <v>20000</v>
      </c>
      <c r="J101" s="80">
        <v>30000</v>
      </c>
      <c r="K101" s="80">
        <v>20000</v>
      </c>
      <c r="L101" s="80">
        <v>20000</v>
      </c>
      <c r="M101" s="80">
        <v>0</v>
      </c>
      <c r="N101" s="80">
        <v>0</v>
      </c>
      <c r="O101" s="80">
        <v>0</v>
      </c>
      <c r="P101" s="66">
        <f t="shared" si="3"/>
        <v>170000</v>
      </c>
      <c r="Q101" s="64"/>
      <c r="R101" s="84"/>
      <c r="S101" s="84"/>
      <c r="T101" s="84"/>
      <c r="U101" s="84"/>
      <c r="V101" s="84"/>
      <c r="W101" s="85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</row>
    <row r="102" spans="1:63" x14ac:dyDescent="0.25">
      <c r="B102" s="104" t="s">
        <v>124</v>
      </c>
      <c r="C102" s="21"/>
      <c r="D102" s="80">
        <v>0</v>
      </c>
      <c r="E102" s="80">
        <v>0</v>
      </c>
      <c r="F102" s="80">
        <v>10000</v>
      </c>
      <c r="G102" s="80">
        <v>0</v>
      </c>
      <c r="H102" s="80">
        <v>0</v>
      </c>
      <c r="I102" s="80">
        <v>0</v>
      </c>
      <c r="J102" s="80">
        <v>0</v>
      </c>
      <c r="K102" s="80">
        <v>0</v>
      </c>
      <c r="L102" s="80">
        <v>0</v>
      </c>
      <c r="M102" s="80">
        <v>0</v>
      </c>
      <c r="N102" s="80">
        <v>0</v>
      </c>
      <c r="O102" s="80">
        <v>0</v>
      </c>
      <c r="P102" s="66">
        <f t="shared" si="3"/>
        <v>10000</v>
      </c>
      <c r="Q102" s="64"/>
      <c r="R102" s="84"/>
      <c r="S102" s="84"/>
      <c r="T102" s="84"/>
      <c r="U102" s="84"/>
      <c r="V102" s="84"/>
      <c r="W102" s="85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</row>
    <row r="103" spans="1:63" x14ac:dyDescent="0.25">
      <c r="A103" s="256" t="s">
        <v>63</v>
      </c>
      <c r="B103" s="256"/>
      <c r="C103" s="21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66"/>
      <c r="Q103" s="64"/>
      <c r="R103" s="84"/>
      <c r="S103" s="84"/>
      <c r="T103" s="84"/>
      <c r="U103" s="84"/>
      <c r="V103" s="84"/>
      <c r="W103" s="85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</row>
    <row r="104" spans="1:63" x14ac:dyDescent="0.25">
      <c r="A104" s="75"/>
      <c r="B104" s="99" t="s">
        <v>64</v>
      </c>
      <c r="C104" s="21"/>
      <c r="D104" s="80">
        <v>416.67</v>
      </c>
      <c r="E104" s="80">
        <v>416.67</v>
      </c>
      <c r="F104" s="80">
        <v>416.67</v>
      </c>
      <c r="G104" s="80">
        <v>416.67</v>
      </c>
      <c r="H104" s="80">
        <v>416.67</v>
      </c>
      <c r="I104" s="80">
        <v>416.67</v>
      </c>
      <c r="J104" s="80">
        <v>416.67</v>
      </c>
      <c r="K104" s="80">
        <v>416.67</v>
      </c>
      <c r="L104" s="80">
        <v>416.67</v>
      </c>
      <c r="M104" s="80">
        <v>416.67</v>
      </c>
      <c r="N104" s="80">
        <v>416.67</v>
      </c>
      <c r="O104" s="80">
        <v>416.67</v>
      </c>
      <c r="P104" s="66">
        <f t="shared" si="3"/>
        <v>5000.04</v>
      </c>
      <c r="Q104" s="64"/>
      <c r="R104" s="84"/>
      <c r="S104" s="84"/>
      <c r="T104" s="84"/>
      <c r="U104" s="84"/>
      <c r="V104" s="84"/>
      <c r="W104" s="85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</row>
    <row r="105" spans="1:63" x14ac:dyDescent="0.25">
      <c r="A105" s="75"/>
      <c r="B105" s="99" t="s">
        <v>132</v>
      </c>
      <c r="C105" s="21"/>
      <c r="D105" s="100">
        <v>20000</v>
      </c>
      <c r="E105" s="100">
        <v>20000</v>
      </c>
      <c r="F105" s="100">
        <v>20000</v>
      </c>
      <c r="G105" s="100">
        <v>20000</v>
      </c>
      <c r="H105" s="100">
        <v>20000</v>
      </c>
      <c r="I105" s="100">
        <v>20000</v>
      </c>
      <c r="J105" s="100">
        <v>20000</v>
      </c>
      <c r="K105" s="100">
        <v>20000</v>
      </c>
      <c r="L105" s="100">
        <v>20000</v>
      </c>
      <c r="M105" s="100">
        <v>20000</v>
      </c>
      <c r="N105" s="100">
        <v>20000</v>
      </c>
      <c r="O105" s="100">
        <v>20000</v>
      </c>
      <c r="P105" s="66">
        <f t="shared" si="3"/>
        <v>240000</v>
      </c>
      <c r="Q105" s="64"/>
      <c r="R105" s="84"/>
      <c r="S105" s="84"/>
      <c r="T105" s="84"/>
      <c r="U105" s="84"/>
      <c r="V105" s="84"/>
      <c r="W105" s="85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</row>
    <row r="106" spans="1:63" x14ac:dyDescent="0.25">
      <c r="A106" s="75"/>
      <c r="B106" s="99" t="s">
        <v>65</v>
      </c>
      <c r="C106" s="21"/>
      <c r="D106" s="80">
        <v>416.67</v>
      </c>
      <c r="E106" s="80">
        <v>416.67</v>
      </c>
      <c r="F106" s="80">
        <v>416.67</v>
      </c>
      <c r="G106" s="80">
        <v>416.67</v>
      </c>
      <c r="H106" s="80">
        <v>416.67</v>
      </c>
      <c r="I106" s="80">
        <v>416.67</v>
      </c>
      <c r="J106" s="80">
        <v>416.67</v>
      </c>
      <c r="K106" s="80">
        <v>416.67</v>
      </c>
      <c r="L106" s="80">
        <v>416.67</v>
      </c>
      <c r="M106" s="80">
        <v>416.67</v>
      </c>
      <c r="N106" s="80">
        <v>416.67</v>
      </c>
      <c r="O106" s="80">
        <v>416.67</v>
      </c>
      <c r="P106" s="66">
        <f t="shared" si="3"/>
        <v>5000.04</v>
      </c>
      <c r="Q106" s="64"/>
      <c r="R106" s="84"/>
      <c r="S106" s="84"/>
      <c r="T106" s="84"/>
      <c r="U106" s="84"/>
      <c r="V106" s="84"/>
      <c r="W106" s="85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</row>
    <row r="107" spans="1:63" x14ac:dyDescent="0.25">
      <c r="A107" s="152"/>
      <c r="B107" s="99" t="s">
        <v>103</v>
      </c>
      <c r="C107" s="21"/>
      <c r="D107" s="80">
        <v>1666.6666666666667</v>
      </c>
      <c r="E107" s="80">
        <v>1666.6666666666667</v>
      </c>
      <c r="F107" s="80">
        <v>1666.6666666666667</v>
      </c>
      <c r="G107" s="80">
        <v>1666.6666666666667</v>
      </c>
      <c r="H107" s="80">
        <v>1666.6666666666667</v>
      </c>
      <c r="I107" s="80">
        <v>1666.6666666666667</v>
      </c>
      <c r="J107" s="80">
        <v>1666.6666666666667</v>
      </c>
      <c r="K107" s="80">
        <v>1666.6666666666667</v>
      </c>
      <c r="L107" s="80">
        <v>1666.6666666666667</v>
      </c>
      <c r="M107" s="80">
        <v>1666.6666666666667</v>
      </c>
      <c r="N107" s="80">
        <v>1666.6666666666667</v>
      </c>
      <c r="O107" s="80">
        <v>1666.6666666666667</v>
      </c>
      <c r="P107" s="66">
        <f t="shared" si="3"/>
        <v>20000</v>
      </c>
      <c r="Q107" s="64"/>
      <c r="R107" s="84"/>
      <c r="S107" s="84"/>
      <c r="T107" s="84"/>
      <c r="U107" s="84"/>
      <c r="V107" s="84"/>
      <c r="W107" s="85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</row>
    <row r="108" spans="1:63" x14ac:dyDescent="0.25">
      <c r="A108" s="75"/>
      <c r="B108" s="99" t="s">
        <v>66</v>
      </c>
      <c r="C108" s="21"/>
      <c r="D108" s="80">
        <v>10000</v>
      </c>
      <c r="E108" s="80">
        <v>10000</v>
      </c>
      <c r="F108" s="80">
        <v>10000</v>
      </c>
      <c r="G108" s="80">
        <v>10000</v>
      </c>
      <c r="H108" s="80">
        <v>10000</v>
      </c>
      <c r="I108" s="80">
        <v>10000</v>
      </c>
      <c r="J108" s="80">
        <v>10000</v>
      </c>
      <c r="K108" s="80">
        <v>10000</v>
      </c>
      <c r="L108" s="80">
        <v>10000</v>
      </c>
      <c r="M108" s="80">
        <v>10000</v>
      </c>
      <c r="N108" s="80">
        <v>10000</v>
      </c>
      <c r="O108" s="80">
        <v>10000</v>
      </c>
      <c r="P108" s="66">
        <f t="shared" si="3"/>
        <v>120000</v>
      </c>
      <c r="Q108" s="64"/>
      <c r="R108" s="84"/>
      <c r="S108" s="84"/>
      <c r="T108" s="84"/>
      <c r="U108" s="84"/>
      <c r="V108" s="84"/>
      <c r="W108" s="85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</row>
    <row r="109" spans="1:63" x14ac:dyDescent="0.25">
      <c r="A109" s="76"/>
      <c r="B109" s="99" t="s">
        <v>67</v>
      </c>
      <c r="C109" s="21"/>
      <c r="D109" s="80">
        <v>2000</v>
      </c>
      <c r="E109" s="80">
        <v>2000</v>
      </c>
      <c r="F109" s="80">
        <v>2000</v>
      </c>
      <c r="G109" s="80">
        <v>2000</v>
      </c>
      <c r="H109" s="80">
        <v>2000</v>
      </c>
      <c r="I109" s="80">
        <v>2000</v>
      </c>
      <c r="J109" s="80">
        <v>2000</v>
      </c>
      <c r="K109" s="80">
        <v>2000</v>
      </c>
      <c r="L109" s="80">
        <v>2000</v>
      </c>
      <c r="M109" s="80">
        <v>2000</v>
      </c>
      <c r="N109" s="80">
        <v>2000</v>
      </c>
      <c r="O109" s="80">
        <v>2000</v>
      </c>
      <c r="P109" s="66">
        <f t="shared" si="3"/>
        <v>24000</v>
      </c>
      <c r="Q109" s="64"/>
      <c r="R109" s="84"/>
      <c r="S109" s="84"/>
      <c r="T109" s="84"/>
      <c r="U109" s="84"/>
      <c r="V109" s="84"/>
      <c r="W109" s="85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</row>
    <row r="110" spans="1:63" x14ac:dyDescent="0.25">
      <c r="A110" s="76"/>
      <c r="B110" s="99" t="s">
        <v>68</v>
      </c>
      <c r="C110" s="21"/>
      <c r="D110" s="80">
        <v>5583.333333333333</v>
      </c>
      <c r="E110" s="80">
        <v>5583.333333333333</v>
      </c>
      <c r="F110" s="80">
        <v>5583.333333333333</v>
      </c>
      <c r="G110" s="80">
        <v>5583.333333333333</v>
      </c>
      <c r="H110" s="80">
        <v>5583.333333333333</v>
      </c>
      <c r="I110" s="80">
        <v>5583.333333333333</v>
      </c>
      <c r="J110" s="80">
        <v>5583.333333333333</v>
      </c>
      <c r="K110" s="80">
        <v>5583.333333333333</v>
      </c>
      <c r="L110" s="80">
        <v>5583.333333333333</v>
      </c>
      <c r="M110" s="80">
        <v>5583.333333333333</v>
      </c>
      <c r="N110" s="80">
        <v>5583.333333333333</v>
      </c>
      <c r="O110" s="80">
        <v>5583.333333333333</v>
      </c>
      <c r="P110" s="66">
        <f t="shared" si="3"/>
        <v>67000.000000000015</v>
      </c>
      <c r="Q110" s="64"/>
      <c r="R110" s="84"/>
      <c r="S110" s="84"/>
      <c r="T110" s="84"/>
      <c r="U110" s="84"/>
      <c r="V110" s="84"/>
      <c r="W110" s="85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</row>
    <row r="111" spans="1:63" x14ac:dyDescent="0.25">
      <c r="A111" s="76"/>
      <c r="B111" s="99" t="s">
        <v>69</v>
      </c>
      <c r="C111" s="21"/>
      <c r="D111" s="80">
        <v>1250</v>
      </c>
      <c r="E111" s="80">
        <v>1250</v>
      </c>
      <c r="F111" s="80">
        <v>1250</v>
      </c>
      <c r="G111" s="80">
        <v>1250</v>
      </c>
      <c r="H111" s="80">
        <v>1250</v>
      </c>
      <c r="I111" s="80">
        <v>1250</v>
      </c>
      <c r="J111" s="80">
        <v>1250</v>
      </c>
      <c r="K111" s="80">
        <v>1250</v>
      </c>
      <c r="L111" s="80">
        <v>1250</v>
      </c>
      <c r="M111" s="80">
        <v>1250</v>
      </c>
      <c r="N111" s="80">
        <v>1250</v>
      </c>
      <c r="O111" s="80">
        <v>1250</v>
      </c>
      <c r="P111" s="66">
        <f t="shared" si="3"/>
        <v>15000</v>
      </c>
      <c r="Q111" s="64"/>
      <c r="R111" s="84"/>
      <c r="S111" s="84"/>
      <c r="T111" s="84"/>
      <c r="U111" s="84"/>
      <c r="V111" s="84"/>
      <c r="W111" s="85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</row>
    <row r="112" spans="1:63" x14ac:dyDescent="0.25">
      <c r="A112" s="76"/>
      <c r="B112" s="99" t="s">
        <v>70</v>
      </c>
      <c r="C112" s="21"/>
      <c r="D112" s="80">
        <v>8000</v>
      </c>
      <c r="E112" s="80">
        <v>8000</v>
      </c>
      <c r="F112" s="80">
        <v>8000</v>
      </c>
      <c r="G112" s="80">
        <v>8000</v>
      </c>
      <c r="H112" s="80">
        <v>8000</v>
      </c>
      <c r="I112" s="80">
        <v>8000</v>
      </c>
      <c r="J112" s="80">
        <v>8000</v>
      </c>
      <c r="K112" s="80">
        <v>8000</v>
      </c>
      <c r="L112" s="80">
        <v>8000</v>
      </c>
      <c r="M112" s="80">
        <v>8000</v>
      </c>
      <c r="N112" s="80">
        <v>8000</v>
      </c>
      <c r="O112" s="80">
        <v>8000</v>
      </c>
      <c r="P112" s="66">
        <f t="shared" si="3"/>
        <v>96000</v>
      </c>
      <c r="Q112" s="64"/>
      <c r="R112" s="84"/>
      <c r="S112" s="84"/>
      <c r="T112" s="84"/>
      <c r="U112" s="84"/>
      <c r="V112" s="84"/>
      <c r="W112" s="85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</row>
    <row r="113" spans="1:63" x14ac:dyDescent="0.25">
      <c r="A113" s="76"/>
      <c r="B113" s="99" t="s">
        <v>71</v>
      </c>
      <c r="C113" s="21"/>
      <c r="D113" s="80">
        <v>833.33</v>
      </c>
      <c r="E113" s="80">
        <v>833.33</v>
      </c>
      <c r="F113" s="80">
        <v>833.33</v>
      </c>
      <c r="G113" s="80">
        <v>833.33</v>
      </c>
      <c r="H113" s="80">
        <v>833.33</v>
      </c>
      <c r="I113" s="80">
        <v>833.33</v>
      </c>
      <c r="J113" s="80">
        <v>833.33</v>
      </c>
      <c r="K113" s="80">
        <v>833.33</v>
      </c>
      <c r="L113" s="80">
        <v>833.33</v>
      </c>
      <c r="M113" s="80">
        <v>833.33</v>
      </c>
      <c r="N113" s="80">
        <v>833.33</v>
      </c>
      <c r="O113" s="80">
        <v>833.33</v>
      </c>
      <c r="P113" s="66">
        <f t="shared" si="3"/>
        <v>9999.9600000000009</v>
      </c>
      <c r="Q113" s="64"/>
      <c r="R113" s="84"/>
      <c r="S113" s="84"/>
      <c r="T113" s="84"/>
      <c r="U113" s="84"/>
      <c r="V113" s="84"/>
      <c r="W113" s="85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</row>
    <row r="114" spans="1:63" x14ac:dyDescent="0.25">
      <c r="A114" s="151"/>
      <c r="B114" s="99"/>
      <c r="C114" s="21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66"/>
      <c r="Q114" s="64"/>
      <c r="R114" s="84"/>
      <c r="S114" s="84"/>
      <c r="T114" s="84"/>
      <c r="U114" s="84"/>
      <c r="V114" s="84"/>
      <c r="W114" s="85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</row>
    <row r="115" spans="1:63" x14ac:dyDescent="0.25">
      <c r="A115" s="256" t="s">
        <v>72</v>
      </c>
      <c r="B115" s="256"/>
      <c r="C115" s="21"/>
      <c r="D115" s="80">
        <v>0</v>
      </c>
      <c r="E115" s="80">
        <v>0</v>
      </c>
      <c r="F115" s="80">
        <v>0</v>
      </c>
      <c r="G115" s="80">
        <v>0</v>
      </c>
      <c r="H115" s="80">
        <v>137500</v>
      </c>
      <c r="I115" s="80">
        <v>137500</v>
      </c>
      <c r="J115" s="80">
        <v>0</v>
      </c>
      <c r="K115" s="80">
        <v>0</v>
      </c>
      <c r="L115" s="80">
        <v>0</v>
      </c>
      <c r="M115" s="80">
        <v>137500</v>
      </c>
      <c r="N115" s="80">
        <v>137500</v>
      </c>
      <c r="O115" s="80">
        <v>0</v>
      </c>
      <c r="P115" s="66">
        <f t="shared" si="3"/>
        <v>550000</v>
      </c>
      <c r="Q115" s="64"/>
      <c r="R115" s="84"/>
      <c r="S115" s="84"/>
      <c r="T115" s="84"/>
      <c r="U115" s="84"/>
      <c r="V115" s="84"/>
      <c r="W115" s="85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</row>
    <row r="116" spans="1:63" x14ac:dyDescent="0.25">
      <c r="A116" s="256"/>
      <c r="B116" s="256"/>
      <c r="C116" s="21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66"/>
      <c r="Q116" s="64"/>
      <c r="R116" s="84"/>
      <c r="S116" s="84"/>
      <c r="T116" s="84"/>
      <c r="U116" s="84"/>
      <c r="V116" s="84"/>
      <c r="W116" s="85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</row>
    <row r="117" spans="1:63" x14ac:dyDescent="0.25">
      <c r="A117" s="256" t="s">
        <v>73</v>
      </c>
      <c r="B117" s="256"/>
      <c r="C117" s="21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66"/>
      <c r="Q117" s="64"/>
      <c r="R117" s="84"/>
      <c r="S117" s="84"/>
      <c r="T117" s="84"/>
      <c r="U117" s="84"/>
      <c r="V117" s="84"/>
      <c r="W117" s="85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</row>
    <row r="118" spans="1:63" x14ac:dyDescent="0.25">
      <c r="A118" s="76"/>
      <c r="B118" s="99" t="s">
        <v>74</v>
      </c>
      <c r="C118" s="21"/>
      <c r="D118" s="80">
        <f>(32500+27000+5500)</f>
        <v>65000</v>
      </c>
      <c r="E118" s="80">
        <f t="shared" ref="E118:O118" si="5">(32500+27000+5500)</f>
        <v>65000</v>
      </c>
      <c r="F118" s="80">
        <f t="shared" si="5"/>
        <v>65000</v>
      </c>
      <c r="G118" s="80">
        <f t="shared" si="5"/>
        <v>65000</v>
      </c>
      <c r="H118" s="80">
        <f t="shared" si="5"/>
        <v>65000</v>
      </c>
      <c r="I118" s="80">
        <f t="shared" si="5"/>
        <v>65000</v>
      </c>
      <c r="J118" s="80">
        <f t="shared" si="5"/>
        <v>65000</v>
      </c>
      <c r="K118" s="80">
        <f t="shared" si="5"/>
        <v>65000</v>
      </c>
      <c r="L118" s="80">
        <f t="shared" si="5"/>
        <v>65000</v>
      </c>
      <c r="M118" s="80">
        <f t="shared" si="5"/>
        <v>65000</v>
      </c>
      <c r="N118" s="80">
        <f t="shared" si="5"/>
        <v>65000</v>
      </c>
      <c r="O118" s="80">
        <f t="shared" si="5"/>
        <v>65000</v>
      </c>
      <c r="P118" s="66">
        <f>SUM(D118:O118)</f>
        <v>780000</v>
      </c>
      <c r="Q118" s="64"/>
      <c r="R118" s="84"/>
      <c r="S118" s="84"/>
      <c r="T118" s="84"/>
      <c r="U118" s="84"/>
      <c r="V118" s="84"/>
      <c r="W118" s="85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</row>
    <row r="119" spans="1:63" x14ac:dyDescent="0.25">
      <c r="A119" s="76"/>
      <c r="B119" s="99" t="s">
        <v>75</v>
      </c>
      <c r="C119" s="21"/>
      <c r="D119" s="80">
        <f>D118*0.3142</f>
        <v>20423</v>
      </c>
      <c r="E119" s="80">
        <f t="shared" ref="E119:O119" si="6">E118*0.3142</f>
        <v>20423</v>
      </c>
      <c r="F119" s="80">
        <f t="shared" si="6"/>
        <v>20423</v>
      </c>
      <c r="G119" s="80">
        <f t="shared" si="6"/>
        <v>20423</v>
      </c>
      <c r="H119" s="80">
        <f t="shared" si="6"/>
        <v>20423</v>
      </c>
      <c r="I119" s="80">
        <f t="shared" si="6"/>
        <v>20423</v>
      </c>
      <c r="J119" s="80">
        <f>J118*0.3142</f>
        <v>20423</v>
      </c>
      <c r="K119" s="80">
        <f t="shared" si="6"/>
        <v>20423</v>
      </c>
      <c r="L119" s="80">
        <f t="shared" si="6"/>
        <v>20423</v>
      </c>
      <c r="M119" s="80">
        <f t="shared" si="6"/>
        <v>20423</v>
      </c>
      <c r="N119" s="80">
        <f t="shared" si="6"/>
        <v>20423</v>
      </c>
      <c r="O119" s="80">
        <f t="shared" si="6"/>
        <v>20423</v>
      </c>
      <c r="P119" s="66">
        <f t="shared" si="3"/>
        <v>245076</v>
      </c>
      <c r="Q119" s="64"/>
      <c r="R119" s="154"/>
      <c r="S119" s="84"/>
      <c r="T119" s="84"/>
      <c r="U119" s="84"/>
      <c r="V119" s="84"/>
      <c r="W119" s="85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</row>
    <row r="120" spans="1:63" x14ac:dyDescent="0.25">
      <c r="A120" s="76"/>
      <c r="B120" s="99" t="s">
        <v>76</v>
      </c>
      <c r="C120" s="21"/>
      <c r="D120" s="80">
        <v>1500</v>
      </c>
      <c r="E120" s="80">
        <v>1500</v>
      </c>
      <c r="F120" s="80">
        <v>1500</v>
      </c>
      <c r="G120" s="80">
        <v>1500</v>
      </c>
      <c r="H120" s="80">
        <v>1500</v>
      </c>
      <c r="I120" s="80">
        <v>1500</v>
      </c>
      <c r="J120" s="80">
        <v>1500</v>
      </c>
      <c r="K120" s="80">
        <v>1500</v>
      </c>
      <c r="L120" s="80">
        <v>1500</v>
      </c>
      <c r="M120" s="80">
        <v>1500</v>
      </c>
      <c r="N120" s="80">
        <v>1500</v>
      </c>
      <c r="O120" s="80">
        <v>1500</v>
      </c>
      <c r="P120" s="66">
        <f t="shared" si="3"/>
        <v>18000</v>
      </c>
      <c r="Q120" s="64"/>
      <c r="R120" s="84"/>
      <c r="S120" s="84"/>
      <c r="T120" s="84"/>
      <c r="U120" s="84"/>
      <c r="V120" s="84"/>
      <c r="W120" s="85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</row>
    <row r="121" spans="1:63" x14ac:dyDescent="0.25">
      <c r="A121" s="76"/>
      <c r="B121" s="99" t="s">
        <v>77</v>
      </c>
      <c r="C121" s="21"/>
      <c r="D121" s="80">
        <v>3000</v>
      </c>
      <c r="E121" s="80">
        <v>3000</v>
      </c>
      <c r="F121" s="80">
        <v>3000</v>
      </c>
      <c r="G121" s="80">
        <v>3000</v>
      </c>
      <c r="H121" s="80">
        <v>3000</v>
      </c>
      <c r="I121" s="80">
        <v>3000</v>
      </c>
      <c r="J121" s="80">
        <v>3000</v>
      </c>
      <c r="K121" s="80">
        <v>3000</v>
      </c>
      <c r="L121" s="80">
        <v>3000</v>
      </c>
      <c r="M121" s="80">
        <v>3000</v>
      </c>
      <c r="N121" s="80">
        <v>3000</v>
      </c>
      <c r="O121" s="80">
        <v>3000</v>
      </c>
      <c r="P121" s="66">
        <f t="shared" si="3"/>
        <v>36000</v>
      </c>
      <c r="Q121" s="64"/>
      <c r="R121" s="84"/>
      <c r="S121" s="84"/>
      <c r="T121" s="84"/>
      <c r="U121" s="84"/>
      <c r="V121" s="84"/>
      <c r="W121" s="85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</row>
    <row r="122" spans="1:63" x14ac:dyDescent="0.25">
      <c r="A122" s="256" t="s">
        <v>78</v>
      </c>
      <c r="B122" s="256"/>
      <c r="C122" s="21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66"/>
      <c r="Q122" s="64"/>
      <c r="R122" s="84"/>
      <c r="S122" s="84"/>
      <c r="T122" s="84"/>
      <c r="U122" s="84"/>
      <c r="V122" s="84"/>
      <c r="W122" s="85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</row>
    <row r="123" spans="1:63" x14ac:dyDescent="0.25">
      <c r="A123" s="96"/>
      <c r="B123" s="99" t="s">
        <v>79</v>
      </c>
      <c r="C123" s="21"/>
      <c r="D123" s="80">
        <v>33334</v>
      </c>
      <c r="E123" s="80">
        <v>33334</v>
      </c>
      <c r="F123" s="80">
        <v>33334</v>
      </c>
      <c r="G123" s="80">
        <v>33334</v>
      </c>
      <c r="H123" s="80">
        <v>33333</v>
      </c>
      <c r="I123" s="80">
        <v>33333</v>
      </c>
      <c r="J123" s="80">
        <v>33333</v>
      </c>
      <c r="K123" s="80">
        <v>33333</v>
      </c>
      <c r="L123" s="80">
        <v>33333</v>
      </c>
      <c r="M123" s="80">
        <v>33333</v>
      </c>
      <c r="N123" s="80">
        <v>33333</v>
      </c>
      <c r="O123" s="80">
        <v>33333</v>
      </c>
      <c r="P123" s="66">
        <f t="shared" si="3"/>
        <v>400000</v>
      </c>
      <c r="Q123" s="155"/>
      <c r="R123" s="84"/>
      <c r="S123" s="84"/>
      <c r="T123" s="84"/>
      <c r="U123" s="84"/>
      <c r="V123" s="84"/>
      <c r="W123" s="85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</row>
    <row r="124" spans="1:63" x14ac:dyDescent="0.25">
      <c r="A124" s="96"/>
      <c r="B124" s="99" t="s">
        <v>45</v>
      </c>
      <c r="C124" s="21"/>
      <c r="D124" s="80">
        <v>0</v>
      </c>
      <c r="E124" s="80">
        <v>0</v>
      </c>
      <c r="F124" s="80">
        <v>0</v>
      </c>
      <c r="G124" s="80">
        <v>67500</v>
      </c>
      <c r="H124" s="80">
        <v>7500</v>
      </c>
      <c r="I124" s="80">
        <v>0</v>
      </c>
      <c r="J124" s="80">
        <v>0</v>
      </c>
      <c r="K124" s="80">
        <v>0</v>
      </c>
      <c r="L124" s="80">
        <v>0</v>
      </c>
      <c r="M124" s="80">
        <v>0</v>
      </c>
      <c r="N124" s="80">
        <v>0</v>
      </c>
      <c r="O124" s="80">
        <v>75000</v>
      </c>
      <c r="P124" s="66">
        <f t="shared" si="3"/>
        <v>150000</v>
      </c>
      <c r="Q124" s="155"/>
      <c r="R124" s="84"/>
      <c r="S124" s="84"/>
      <c r="T124" s="84"/>
      <c r="U124" s="84"/>
      <c r="V124" s="84"/>
      <c r="W124" s="85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</row>
    <row r="125" spans="1:63" x14ac:dyDescent="0.25">
      <c r="A125" s="156"/>
      <c r="B125" s="99" t="s">
        <v>161</v>
      </c>
      <c r="C125" s="21"/>
      <c r="D125" s="80">
        <v>0</v>
      </c>
      <c r="E125" s="80">
        <v>0</v>
      </c>
      <c r="F125" s="80">
        <v>0</v>
      </c>
      <c r="G125" s="80">
        <v>14000</v>
      </c>
      <c r="H125" s="80">
        <v>0</v>
      </c>
      <c r="I125" s="80">
        <v>10000</v>
      </c>
      <c r="J125" s="80">
        <v>35000</v>
      </c>
      <c r="K125" s="80">
        <v>55000</v>
      </c>
      <c r="L125" s="80">
        <v>0</v>
      </c>
      <c r="M125" s="80">
        <v>14000</v>
      </c>
      <c r="N125" s="80">
        <v>0</v>
      </c>
      <c r="O125" s="80">
        <v>0</v>
      </c>
      <c r="P125" s="66">
        <f t="shared" si="3"/>
        <v>128000</v>
      </c>
      <c r="Q125" s="155"/>
      <c r="R125" s="84"/>
      <c r="S125" s="84"/>
      <c r="T125" s="84"/>
      <c r="U125" s="84"/>
      <c r="V125" s="84"/>
      <c r="W125" s="85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</row>
    <row r="126" spans="1:63" x14ac:dyDescent="0.25">
      <c r="A126" s="96"/>
      <c r="B126" s="99" t="s">
        <v>51</v>
      </c>
      <c r="C126" s="21"/>
      <c r="D126" s="80">
        <v>29500</v>
      </c>
      <c r="E126" s="80">
        <v>29500</v>
      </c>
      <c r="F126" s="80">
        <v>29500</v>
      </c>
      <c r="G126" s="80">
        <v>29500</v>
      </c>
      <c r="H126" s="80">
        <v>29500</v>
      </c>
      <c r="I126" s="80">
        <v>29500</v>
      </c>
      <c r="J126" s="80">
        <v>29500</v>
      </c>
      <c r="K126" s="80">
        <v>29500</v>
      </c>
      <c r="L126" s="80">
        <v>29500</v>
      </c>
      <c r="M126" s="80">
        <v>29500</v>
      </c>
      <c r="N126" s="80">
        <v>29500</v>
      </c>
      <c r="O126" s="80">
        <v>29500</v>
      </c>
      <c r="P126" s="66">
        <f t="shared" si="3"/>
        <v>354000</v>
      </c>
      <c r="Q126" s="155"/>
      <c r="R126" s="84"/>
      <c r="S126" s="84"/>
      <c r="T126" s="84"/>
      <c r="U126" s="84"/>
      <c r="V126" s="84"/>
      <c r="W126" s="85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</row>
    <row r="127" spans="1:63" x14ac:dyDescent="0.25">
      <c r="A127" s="96"/>
      <c r="B127" s="99" t="s">
        <v>118</v>
      </c>
      <c r="C127" s="21"/>
      <c r="D127" s="80">
        <v>3000</v>
      </c>
      <c r="E127" s="80">
        <v>3000</v>
      </c>
      <c r="F127" s="80">
        <v>3000</v>
      </c>
      <c r="G127" s="80">
        <v>3000</v>
      </c>
      <c r="H127" s="80">
        <v>3000</v>
      </c>
      <c r="I127" s="80">
        <v>3000</v>
      </c>
      <c r="J127" s="80">
        <v>3000</v>
      </c>
      <c r="K127" s="80">
        <v>3000</v>
      </c>
      <c r="L127" s="80">
        <v>3000</v>
      </c>
      <c r="M127" s="80">
        <v>3000</v>
      </c>
      <c r="N127" s="80">
        <v>0</v>
      </c>
      <c r="O127" s="80">
        <v>0</v>
      </c>
      <c r="P127" s="66">
        <f t="shared" si="3"/>
        <v>30000</v>
      </c>
      <c r="Q127" s="64"/>
      <c r="R127" s="84"/>
      <c r="S127" s="84"/>
      <c r="T127" s="84"/>
      <c r="U127" s="84"/>
      <c r="V127" s="84"/>
      <c r="W127" s="85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</row>
    <row r="128" spans="1:63" x14ac:dyDescent="0.25">
      <c r="A128" s="103"/>
      <c r="B128" s="77" t="s">
        <v>121</v>
      </c>
      <c r="C128" s="21"/>
      <c r="D128" s="80">
        <v>0</v>
      </c>
      <c r="E128" s="80">
        <v>0</v>
      </c>
      <c r="F128" s="80">
        <v>0</v>
      </c>
      <c r="G128" s="80">
        <v>0</v>
      </c>
      <c r="H128" s="80">
        <v>0</v>
      </c>
      <c r="I128" s="80">
        <v>0</v>
      </c>
      <c r="J128" s="80">
        <v>0</v>
      </c>
      <c r="K128" s="80">
        <v>0</v>
      </c>
      <c r="L128" s="80">
        <v>0</v>
      </c>
      <c r="M128" s="80">
        <v>0</v>
      </c>
      <c r="N128" s="80">
        <v>0</v>
      </c>
      <c r="O128" s="80">
        <v>0</v>
      </c>
      <c r="P128" s="66">
        <f t="shared" si="3"/>
        <v>0</v>
      </c>
      <c r="Q128" s="64"/>
      <c r="R128" s="84"/>
      <c r="S128" s="84"/>
      <c r="T128" s="84"/>
      <c r="U128" s="84"/>
      <c r="V128" s="84"/>
      <c r="W128" s="85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</row>
    <row r="129" spans="1:63" x14ac:dyDescent="0.25">
      <c r="A129" s="103"/>
      <c r="B129" s="77" t="s">
        <v>81</v>
      </c>
      <c r="C129" s="21"/>
      <c r="D129" s="80">
        <v>8000</v>
      </c>
      <c r="E129" s="80">
        <v>8000</v>
      </c>
      <c r="F129" s="80">
        <v>8000</v>
      </c>
      <c r="G129" s="80">
        <v>8000</v>
      </c>
      <c r="H129" s="80">
        <v>8000</v>
      </c>
      <c r="I129" s="80">
        <v>8000</v>
      </c>
      <c r="J129" s="80">
        <v>0</v>
      </c>
      <c r="K129" s="80">
        <v>8000</v>
      </c>
      <c r="L129" s="80">
        <v>8000</v>
      </c>
      <c r="M129" s="80">
        <v>8000</v>
      </c>
      <c r="N129" s="80">
        <v>8000</v>
      </c>
      <c r="O129" s="80">
        <v>0</v>
      </c>
      <c r="P129" s="66">
        <f>SUM(D129:O129)</f>
        <v>80000</v>
      </c>
      <c r="Q129" s="64"/>
      <c r="R129" s="84"/>
      <c r="S129" s="84"/>
      <c r="T129" s="84"/>
      <c r="U129" s="84"/>
      <c r="V129" s="84"/>
      <c r="W129" s="85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</row>
    <row r="130" spans="1:63" x14ac:dyDescent="0.25">
      <c r="A130" s="256" t="s">
        <v>80</v>
      </c>
      <c r="B130" s="256"/>
      <c r="C130" s="21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66"/>
      <c r="Q130" s="64"/>
      <c r="R130" s="84"/>
      <c r="S130" s="84"/>
      <c r="T130" s="84"/>
      <c r="U130" s="84"/>
      <c r="V130" s="84"/>
      <c r="W130" s="85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</row>
    <row r="131" spans="1:63" x14ac:dyDescent="0.25">
      <c r="A131" s="151"/>
      <c r="B131" s="99" t="s">
        <v>44</v>
      </c>
      <c r="C131" s="21"/>
      <c r="D131" s="80">
        <v>0</v>
      </c>
      <c r="E131" s="80">
        <v>0</v>
      </c>
      <c r="F131" s="80">
        <v>0</v>
      </c>
      <c r="G131" s="80">
        <v>0</v>
      </c>
      <c r="H131" s="80">
        <v>0</v>
      </c>
      <c r="I131" s="80">
        <v>0</v>
      </c>
      <c r="J131" s="80">
        <v>0</v>
      </c>
      <c r="K131" s="80">
        <v>0</v>
      </c>
      <c r="L131" s="80">
        <v>0</v>
      </c>
      <c r="M131" s="80">
        <v>0</v>
      </c>
      <c r="N131" s="80">
        <v>0</v>
      </c>
      <c r="O131" s="80">
        <v>0</v>
      </c>
      <c r="P131" s="66">
        <f t="shared" si="3"/>
        <v>0</v>
      </c>
      <c r="Q131" s="64"/>
      <c r="R131" s="84"/>
      <c r="S131" s="84"/>
      <c r="T131" s="84"/>
      <c r="U131" s="84"/>
      <c r="V131" s="84"/>
      <c r="W131" s="85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</row>
    <row r="132" spans="1:63" x14ac:dyDescent="0.25">
      <c r="A132" s="151"/>
      <c r="B132" s="99" t="s">
        <v>45</v>
      </c>
      <c r="C132" s="21"/>
      <c r="D132" s="80">
        <v>0</v>
      </c>
      <c r="E132" s="80">
        <v>0</v>
      </c>
      <c r="F132" s="80">
        <v>0</v>
      </c>
      <c r="G132" s="80">
        <v>0</v>
      </c>
      <c r="H132" s="80">
        <v>0</v>
      </c>
      <c r="I132" s="80">
        <v>0</v>
      </c>
      <c r="J132" s="80">
        <v>0</v>
      </c>
      <c r="K132" s="80">
        <v>0</v>
      </c>
      <c r="L132" s="80">
        <v>0</v>
      </c>
      <c r="M132" s="80">
        <v>0</v>
      </c>
      <c r="N132" s="80">
        <v>0</v>
      </c>
      <c r="O132" s="80">
        <v>0</v>
      </c>
      <c r="P132" s="66">
        <f t="shared" si="3"/>
        <v>0</v>
      </c>
      <c r="Q132" s="64"/>
      <c r="R132" s="154"/>
      <c r="S132" s="84"/>
      <c r="T132" s="84"/>
      <c r="U132" s="84"/>
      <c r="V132" s="84"/>
      <c r="W132" s="85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</row>
    <row r="133" spans="1:63" x14ac:dyDescent="0.25">
      <c r="A133" s="151"/>
      <c r="B133" s="99" t="s">
        <v>81</v>
      </c>
      <c r="C133" s="21"/>
      <c r="D133" s="80">
        <v>0</v>
      </c>
      <c r="E133" s="80">
        <v>0</v>
      </c>
      <c r="F133" s="80">
        <v>0</v>
      </c>
      <c r="G133" s="80">
        <v>0</v>
      </c>
      <c r="H133" s="80">
        <v>0</v>
      </c>
      <c r="I133" s="80">
        <v>0</v>
      </c>
      <c r="J133" s="80">
        <v>0</v>
      </c>
      <c r="K133" s="80">
        <v>0</v>
      </c>
      <c r="L133" s="80">
        <v>0</v>
      </c>
      <c r="M133" s="80">
        <v>0</v>
      </c>
      <c r="N133" s="80">
        <v>0</v>
      </c>
      <c r="O133" s="80">
        <v>0</v>
      </c>
      <c r="P133" s="66">
        <f t="shared" si="3"/>
        <v>0</v>
      </c>
      <c r="Q133" s="64"/>
      <c r="R133" s="84"/>
      <c r="S133" s="84"/>
      <c r="T133" s="84"/>
      <c r="U133" s="84"/>
      <c r="V133" s="84"/>
      <c r="W133" s="85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</row>
    <row r="134" spans="1:63" x14ac:dyDescent="0.25">
      <c r="A134" s="151"/>
      <c r="B134" s="99" t="s">
        <v>82</v>
      </c>
      <c r="C134" s="21"/>
      <c r="D134" s="80">
        <v>0</v>
      </c>
      <c r="E134" s="80">
        <v>0</v>
      </c>
      <c r="F134" s="80">
        <v>0</v>
      </c>
      <c r="G134" s="80">
        <v>0</v>
      </c>
      <c r="H134" s="80">
        <v>0</v>
      </c>
      <c r="I134" s="80">
        <v>0</v>
      </c>
      <c r="J134" s="80">
        <v>0</v>
      </c>
      <c r="K134" s="80">
        <v>0</v>
      </c>
      <c r="L134" s="80">
        <v>0</v>
      </c>
      <c r="M134" s="80">
        <v>0</v>
      </c>
      <c r="N134" s="80">
        <v>0</v>
      </c>
      <c r="O134" s="80">
        <v>0</v>
      </c>
      <c r="P134" s="66">
        <f t="shared" si="3"/>
        <v>0</v>
      </c>
      <c r="Q134" s="64"/>
      <c r="R134" s="84"/>
      <c r="S134" s="84"/>
      <c r="T134" s="84"/>
      <c r="U134" s="84"/>
      <c r="V134" s="84"/>
      <c r="W134" s="85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</row>
    <row r="135" spans="1:63" x14ac:dyDescent="0.25">
      <c r="A135" s="256"/>
      <c r="B135" s="256"/>
      <c r="C135" s="21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66"/>
      <c r="Q135" s="64"/>
      <c r="R135" s="84"/>
      <c r="S135" s="84"/>
      <c r="T135" s="84"/>
      <c r="U135" s="84"/>
      <c r="V135" s="84"/>
      <c r="W135" s="85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</row>
    <row r="136" spans="1:63" x14ac:dyDescent="0.25">
      <c r="A136" s="108" t="s">
        <v>125</v>
      </c>
      <c r="B136" s="107"/>
      <c r="C136" s="21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66"/>
      <c r="Q136" s="64"/>
      <c r="R136" s="84"/>
      <c r="S136" s="84"/>
      <c r="T136" s="84"/>
      <c r="U136" s="84"/>
      <c r="V136" s="84"/>
      <c r="W136" s="85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</row>
    <row r="137" spans="1:63" x14ac:dyDescent="0.25">
      <c r="A137" s="108"/>
      <c r="B137" s="150" t="s">
        <v>138</v>
      </c>
      <c r="C137" s="21"/>
      <c r="D137" s="80">
        <v>10000</v>
      </c>
      <c r="E137" s="80">
        <v>0</v>
      </c>
      <c r="F137" s="80">
        <v>0</v>
      </c>
      <c r="G137" s="80">
        <v>0</v>
      </c>
      <c r="H137" s="80">
        <v>0</v>
      </c>
      <c r="I137" s="80">
        <v>0</v>
      </c>
      <c r="J137" s="80">
        <v>0</v>
      </c>
      <c r="K137" s="80">
        <v>0</v>
      </c>
      <c r="L137" s="80">
        <v>0</v>
      </c>
      <c r="M137" s="80">
        <v>0</v>
      </c>
      <c r="N137" s="80">
        <v>0</v>
      </c>
      <c r="O137" s="80">
        <v>0</v>
      </c>
      <c r="P137" s="66">
        <f t="shared" ref="P137:P144" si="7">SUM(D137:O137)</f>
        <v>10000</v>
      </c>
      <c r="Q137" s="64"/>
      <c r="R137" s="84"/>
      <c r="S137" s="84"/>
      <c r="T137" s="84"/>
      <c r="U137" s="84"/>
      <c r="V137" s="84"/>
      <c r="W137" s="85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</row>
    <row r="138" spans="1:63" x14ac:dyDescent="0.25">
      <c r="A138" s="108"/>
      <c r="B138" s="107"/>
      <c r="C138" s="21"/>
      <c r="D138" s="80">
        <v>0</v>
      </c>
      <c r="E138" s="80">
        <v>0</v>
      </c>
      <c r="F138" s="80">
        <v>0</v>
      </c>
      <c r="G138" s="80">
        <v>0</v>
      </c>
      <c r="H138" s="80">
        <v>0</v>
      </c>
      <c r="I138" s="80">
        <v>0</v>
      </c>
      <c r="J138" s="80">
        <v>0</v>
      </c>
      <c r="K138" s="80">
        <v>0</v>
      </c>
      <c r="L138" s="80">
        <v>0</v>
      </c>
      <c r="M138" s="80">
        <v>0</v>
      </c>
      <c r="N138" s="80">
        <v>0</v>
      </c>
      <c r="O138" s="80">
        <v>0</v>
      </c>
      <c r="P138" s="66">
        <f t="shared" si="7"/>
        <v>0</v>
      </c>
      <c r="Q138" s="64"/>
      <c r="R138" s="84"/>
      <c r="S138" s="84"/>
      <c r="T138" s="84"/>
      <c r="U138" s="84"/>
      <c r="V138" s="84"/>
      <c r="W138" s="85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</row>
    <row r="139" spans="1:63" x14ac:dyDescent="0.25">
      <c r="A139" s="108"/>
      <c r="B139" s="107"/>
      <c r="C139" s="21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66">
        <f t="shared" si="7"/>
        <v>0</v>
      </c>
      <c r="Q139" s="64"/>
      <c r="R139" s="84"/>
      <c r="S139" s="84"/>
      <c r="T139" s="84"/>
      <c r="U139" s="84"/>
      <c r="V139" s="84"/>
      <c r="W139" s="85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</row>
    <row r="140" spans="1:63" x14ac:dyDescent="0.25">
      <c r="A140" s="108"/>
      <c r="B140" s="107"/>
      <c r="C140" s="21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66">
        <f t="shared" si="7"/>
        <v>0</v>
      </c>
      <c r="Q140" s="64"/>
      <c r="R140" s="84"/>
      <c r="S140" s="84"/>
      <c r="T140" s="84"/>
      <c r="U140" s="84"/>
      <c r="V140" s="84"/>
      <c r="W140" s="85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</row>
    <row r="141" spans="1:63" x14ac:dyDescent="0.25">
      <c r="A141" s="108"/>
      <c r="B141" s="107"/>
      <c r="C141" s="21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66">
        <f t="shared" si="7"/>
        <v>0</v>
      </c>
      <c r="Q141" s="64"/>
      <c r="R141" s="84"/>
      <c r="S141" s="84"/>
      <c r="T141" s="84"/>
      <c r="U141" s="84"/>
      <c r="V141" s="84"/>
      <c r="W141" s="85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</row>
    <row r="142" spans="1:63" x14ac:dyDescent="0.25">
      <c r="A142" s="108"/>
      <c r="B142" s="107"/>
      <c r="C142" s="21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66">
        <f t="shared" si="7"/>
        <v>0</v>
      </c>
      <c r="Q142" s="64"/>
      <c r="R142" s="84"/>
      <c r="S142" s="84"/>
      <c r="T142" s="84"/>
      <c r="U142" s="84"/>
      <c r="V142" s="84"/>
      <c r="W142" s="85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</row>
    <row r="143" spans="1:63" x14ac:dyDescent="0.25">
      <c r="A143" s="108"/>
      <c r="B143" s="107"/>
      <c r="C143" s="21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66">
        <f t="shared" si="7"/>
        <v>0</v>
      </c>
      <c r="Q143" s="64"/>
      <c r="R143" s="84"/>
      <c r="S143" s="84"/>
      <c r="T143" s="84"/>
      <c r="U143" s="84"/>
      <c r="V143" s="84"/>
      <c r="W143" s="85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</row>
    <row r="144" spans="1:63" x14ac:dyDescent="0.25">
      <c r="A144" s="108"/>
      <c r="B144" s="107"/>
      <c r="C144" s="21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66">
        <f t="shared" si="7"/>
        <v>0</v>
      </c>
      <c r="Q144" s="64"/>
      <c r="R144" s="84"/>
      <c r="S144" s="84"/>
      <c r="T144" s="84"/>
      <c r="U144" s="84"/>
      <c r="V144" s="84"/>
      <c r="W144" s="85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</row>
    <row r="145" spans="1:63" x14ac:dyDescent="0.25">
      <c r="A145" s="103"/>
      <c r="B145" s="103"/>
      <c r="C145" s="21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66">
        <f>SUM(D145:O145)</f>
        <v>0</v>
      </c>
      <c r="Q145" s="86"/>
      <c r="R145" s="87"/>
      <c r="S145" s="87"/>
      <c r="T145" s="87"/>
      <c r="U145" s="87"/>
      <c r="V145" s="87"/>
      <c r="W145" s="88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</row>
    <row r="146" spans="1:63" x14ac:dyDescent="0.25">
      <c r="A146" s="55"/>
      <c r="B146" s="55"/>
      <c r="C146" s="32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</row>
    <row r="147" spans="1:63" ht="19.5" thickBot="1" x14ac:dyDescent="0.3">
      <c r="A147" s="56" t="s">
        <v>102</v>
      </c>
      <c r="B147" s="56"/>
      <c r="C147" s="21"/>
      <c r="D147" s="91">
        <f t="shared" ref="D147:O147" si="8">SUM(D52:D146)*-1</f>
        <v>-443923.67000000004</v>
      </c>
      <c r="E147" s="91">
        <f t="shared" si="8"/>
        <v>-574923.66999999993</v>
      </c>
      <c r="F147" s="91">
        <f t="shared" si="8"/>
        <v>-468923.67000000004</v>
      </c>
      <c r="G147" s="91">
        <f t="shared" si="8"/>
        <v>-507423.67000000004</v>
      </c>
      <c r="H147" s="91">
        <f t="shared" si="8"/>
        <v>-491422.67000000004</v>
      </c>
      <c r="I147" s="91">
        <f t="shared" si="8"/>
        <v>-504672.67000000004</v>
      </c>
      <c r="J147" s="91">
        <f t="shared" si="8"/>
        <v>-360172.67</v>
      </c>
      <c r="K147" s="91">
        <f t="shared" si="8"/>
        <v>-456922.67000000004</v>
      </c>
      <c r="L147" s="91">
        <f t="shared" si="8"/>
        <v>-323922.67</v>
      </c>
      <c r="M147" s="91">
        <f t="shared" si="8"/>
        <v>-505422.67000000004</v>
      </c>
      <c r="N147" s="91">
        <f t="shared" si="8"/>
        <v>-408422.67</v>
      </c>
      <c r="O147" s="91">
        <f t="shared" si="8"/>
        <v>-409922.67000000004</v>
      </c>
      <c r="P147" s="92">
        <f>SUM(D147:O147)</f>
        <v>-5456076.04</v>
      </c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</row>
    <row r="148" spans="1:63" ht="16.5" thickTop="1" x14ac:dyDescent="0.25">
      <c r="A148" s="73" t="s">
        <v>100</v>
      </c>
      <c r="B148" s="38"/>
      <c r="C148" s="21"/>
      <c r="D148" s="110">
        <f>D147/$P$147</f>
        <v>8.1363175063080689E-2</v>
      </c>
      <c r="E148" s="110">
        <f t="shared" ref="E148:P148" si="9">E147/$P$147</f>
        <v>0.1053731043675117</v>
      </c>
      <c r="F148" s="110">
        <f t="shared" si="9"/>
        <v>8.5945222640262178E-2</v>
      </c>
      <c r="G148" s="110">
        <f t="shared" si="9"/>
        <v>9.3001575909121684E-2</v>
      </c>
      <c r="H148" s="110">
        <f t="shared" si="9"/>
        <v>9.006888217782244E-2</v>
      </c>
      <c r="I148" s="110">
        <f t="shared" si="9"/>
        <v>9.249736739372863E-2</v>
      </c>
      <c r="J148" s="110">
        <f t="shared" si="9"/>
        <v>6.6013132397619592E-2</v>
      </c>
      <c r="K148" s="110">
        <f t="shared" si="9"/>
        <v>8.3745656521311981E-2</v>
      </c>
      <c r="L148" s="110">
        <f t="shared" si="9"/>
        <v>5.9369163410706423E-2</v>
      </c>
      <c r="M148" s="110">
        <f t="shared" si="9"/>
        <v>9.2634828821044082E-2</v>
      </c>
      <c r="N148" s="110">
        <f t="shared" si="9"/>
        <v>7.4856484221579866E-2</v>
      </c>
      <c r="O148" s="110">
        <f t="shared" si="9"/>
        <v>7.5131407076210771E-2</v>
      </c>
      <c r="P148" s="110">
        <f t="shared" si="9"/>
        <v>1</v>
      </c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</row>
    <row r="149" spans="1:63" ht="15.75" thickBot="1" x14ac:dyDescent="0.3">
      <c r="A149" s="38" t="s">
        <v>111</v>
      </c>
      <c r="B149" s="38"/>
      <c r="C149" s="21"/>
      <c r="D149" s="94">
        <f t="shared" ref="D149:O149" si="10">+D49+D147</f>
        <v>665476.32999999996</v>
      </c>
      <c r="E149" s="37">
        <f t="shared" si="10"/>
        <v>493476.33000000007</v>
      </c>
      <c r="F149" s="37">
        <f t="shared" si="10"/>
        <v>181476.32999999996</v>
      </c>
      <c r="G149" s="37">
        <f t="shared" si="10"/>
        <v>-193023.67000000004</v>
      </c>
      <c r="H149" s="37">
        <f t="shared" si="10"/>
        <v>-37022.670000000042</v>
      </c>
      <c r="I149" s="37">
        <f t="shared" si="10"/>
        <v>-132772.67000000004</v>
      </c>
      <c r="J149" s="37">
        <f t="shared" si="10"/>
        <v>-6272.6699999999837</v>
      </c>
      <c r="K149" s="37">
        <f t="shared" si="10"/>
        <v>832477.33</v>
      </c>
      <c r="L149" s="37">
        <f t="shared" si="10"/>
        <v>-142522.66999999998</v>
      </c>
      <c r="M149" s="37">
        <f t="shared" si="10"/>
        <v>-319022.67000000004</v>
      </c>
      <c r="N149" s="37">
        <f t="shared" si="10"/>
        <v>-384422.67</v>
      </c>
      <c r="O149" s="37">
        <f t="shared" si="10"/>
        <v>-371922.67000000004</v>
      </c>
      <c r="P149" s="93">
        <f>SUM(D149:O149)</f>
        <v>585923.96000000031</v>
      </c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</row>
    <row r="150" spans="1:63" ht="15.75" thickTop="1" x14ac:dyDescent="0.25">
      <c r="A150" s="38"/>
      <c r="B150" s="38"/>
      <c r="C150" s="21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</row>
    <row r="151" spans="1:63" x14ac:dyDescent="0.25">
      <c r="A151" s="38"/>
      <c r="B151" s="38"/>
      <c r="C151" s="21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</row>
    <row r="152" spans="1:63" x14ac:dyDescent="0.25">
      <c r="A152" s="38"/>
      <c r="B152" s="38"/>
      <c r="C152" s="21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</row>
    <row r="153" spans="1:63" x14ac:dyDescent="0.25"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</row>
    <row r="154" spans="1:63" x14ac:dyDescent="0.25"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</row>
    <row r="155" spans="1:63" x14ac:dyDescent="0.25"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</row>
    <row r="156" spans="1:63" x14ac:dyDescent="0.25"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</row>
    <row r="157" spans="1:63" x14ac:dyDescent="0.25"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</row>
    <row r="158" spans="1:63" x14ac:dyDescent="0.25"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</row>
    <row r="159" spans="1:63" x14ac:dyDescent="0.25"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</row>
    <row r="160" spans="1:63" x14ac:dyDescent="0.25"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</row>
    <row r="161" spans="4:63" x14ac:dyDescent="0.25"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</row>
    <row r="162" spans="4:63" x14ac:dyDescent="0.25"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</row>
    <row r="163" spans="4:63" x14ac:dyDescent="0.25"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</row>
    <row r="164" spans="4:63" x14ac:dyDescent="0.25"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</row>
    <row r="165" spans="4:63" x14ac:dyDescent="0.25"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</row>
    <row r="166" spans="4:63" x14ac:dyDescent="0.25"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</row>
    <row r="167" spans="4:63" x14ac:dyDescent="0.25"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</row>
    <row r="168" spans="4:63" x14ac:dyDescent="0.25"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</row>
    <row r="169" spans="4:63" x14ac:dyDescent="0.25"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</row>
    <row r="170" spans="4:63" x14ac:dyDescent="0.25"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</row>
    <row r="171" spans="4:63" x14ac:dyDescent="0.25"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</row>
    <row r="172" spans="4:63" x14ac:dyDescent="0.25"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</row>
    <row r="173" spans="4:63" x14ac:dyDescent="0.25"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</row>
    <row r="174" spans="4:63" x14ac:dyDescent="0.25"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</row>
    <row r="175" spans="4:63" x14ac:dyDescent="0.25"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</row>
    <row r="176" spans="4:63" x14ac:dyDescent="0.25"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</row>
    <row r="177" spans="4:63" x14ac:dyDescent="0.25"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</row>
    <row r="178" spans="4:63" x14ac:dyDescent="0.25"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</row>
    <row r="179" spans="4:63" x14ac:dyDescent="0.25"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</row>
    <row r="180" spans="4:63" x14ac:dyDescent="0.25"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</row>
    <row r="181" spans="4:63" x14ac:dyDescent="0.25"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</row>
    <row r="182" spans="4:63" x14ac:dyDescent="0.25"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</row>
    <row r="183" spans="4:63" x14ac:dyDescent="0.25"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</row>
    <row r="184" spans="4:63" x14ac:dyDescent="0.25"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</row>
    <row r="185" spans="4:63" x14ac:dyDescent="0.25"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</row>
    <row r="186" spans="4:63" x14ac:dyDescent="0.25"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</row>
    <row r="187" spans="4:63" x14ac:dyDescent="0.25"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</row>
    <row r="188" spans="4:63" x14ac:dyDescent="0.25"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</row>
    <row r="189" spans="4:63" x14ac:dyDescent="0.25"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</row>
    <row r="190" spans="4:63" x14ac:dyDescent="0.25"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</row>
    <row r="191" spans="4:63" x14ac:dyDescent="0.25"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</row>
    <row r="192" spans="4:63" x14ac:dyDescent="0.25"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</row>
    <row r="193" spans="4:63" x14ac:dyDescent="0.25"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</row>
    <row r="194" spans="4:63" x14ac:dyDescent="0.25"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</row>
    <row r="195" spans="4:63" x14ac:dyDescent="0.25"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</row>
    <row r="196" spans="4:63" x14ac:dyDescent="0.25"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</row>
    <row r="197" spans="4:63" x14ac:dyDescent="0.25"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</row>
    <row r="198" spans="4:63" x14ac:dyDescent="0.25"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</row>
    <row r="199" spans="4:63" x14ac:dyDescent="0.25"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</row>
    <row r="200" spans="4:63" x14ac:dyDescent="0.25"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</row>
    <row r="201" spans="4:63" x14ac:dyDescent="0.25"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</row>
    <row r="202" spans="4:63" x14ac:dyDescent="0.25"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</row>
    <row r="203" spans="4:63" x14ac:dyDescent="0.25"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</row>
    <row r="204" spans="4:63" x14ac:dyDescent="0.25"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</row>
    <row r="205" spans="4:63" x14ac:dyDescent="0.25"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</row>
    <row r="206" spans="4:63" x14ac:dyDescent="0.25"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</row>
    <row r="207" spans="4:63" x14ac:dyDescent="0.25"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</row>
    <row r="208" spans="4:63" x14ac:dyDescent="0.25"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</row>
    <row r="209" spans="4:63" x14ac:dyDescent="0.25"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</row>
    <row r="210" spans="4:63" x14ac:dyDescent="0.25"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</row>
    <row r="211" spans="4:63" x14ac:dyDescent="0.25"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</row>
    <row r="212" spans="4:63" x14ac:dyDescent="0.25"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</row>
    <row r="213" spans="4:63" x14ac:dyDescent="0.25"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</row>
    <row r="214" spans="4:63" x14ac:dyDescent="0.25"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</row>
    <row r="215" spans="4:63" x14ac:dyDescent="0.25"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</row>
    <row r="216" spans="4:63" x14ac:dyDescent="0.25"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</row>
  </sheetData>
  <mergeCells count="41">
    <mergeCell ref="A130:B130"/>
    <mergeCell ref="A135:B135"/>
    <mergeCell ref="A103:B103"/>
    <mergeCell ref="A115:B115"/>
    <mergeCell ref="A116:B116"/>
    <mergeCell ref="A122:B122"/>
    <mergeCell ref="A117:B117"/>
    <mergeCell ref="A100:B100"/>
    <mergeCell ref="A33:B33"/>
    <mergeCell ref="A37:B37"/>
    <mergeCell ref="A38:B38"/>
    <mergeCell ref="A39:B39"/>
    <mergeCell ref="A40:B40"/>
    <mergeCell ref="A95:B95"/>
    <mergeCell ref="A58:B58"/>
    <mergeCell ref="A66:B66"/>
    <mergeCell ref="A69:B69"/>
    <mergeCell ref="A73:B73"/>
    <mergeCell ref="A77:B77"/>
    <mergeCell ref="A78:B78"/>
    <mergeCell ref="A81:B81"/>
    <mergeCell ref="A59:B59"/>
    <mergeCell ref="D4:P4"/>
    <mergeCell ref="D1:P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4:B54"/>
    <mergeCell ref="A17:B17"/>
    <mergeCell ref="A18:B18"/>
    <mergeCell ref="A19:B19"/>
    <mergeCell ref="A42:B42"/>
    <mergeCell ref="A48:B48"/>
    <mergeCell ref="A52:B52"/>
    <mergeCell ref="A53:B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9FC01-0D4B-44A2-BA8C-26F1F5D1C150}">
  <sheetPr>
    <tabColor rgb="FFFFC000"/>
  </sheetPr>
  <dimension ref="A1:Q138"/>
  <sheetViews>
    <sheetView zoomScaleNormal="100" workbookViewId="0">
      <pane ySplit="1" topLeftCell="A110" activePane="bottomLeft" state="frozen"/>
      <selection pane="bottomLeft" activeCell="H131" sqref="H131"/>
    </sheetView>
  </sheetViews>
  <sheetFormatPr defaultRowHeight="15" x14ac:dyDescent="0.25"/>
  <cols>
    <col min="1" max="1" width="37.42578125" style="109" bestFit="1" customWidth="1"/>
    <col min="2" max="2" width="29" style="109" bestFit="1" customWidth="1"/>
    <col min="3" max="3" width="12.7109375" style="120" bestFit="1" customWidth="1"/>
    <col min="4" max="4" width="9.140625" style="109"/>
    <col min="5" max="5" width="9.140625" style="159"/>
    <col min="6" max="6" width="9.140625" style="109"/>
    <col min="7" max="7" width="8.140625" style="109" customWidth="1"/>
    <col min="8" max="8" width="32" style="109" customWidth="1"/>
    <col min="9" max="9" width="18.42578125" style="120" bestFit="1" customWidth="1"/>
    <col min="10" max="10" width="7.85546875" style="109" customWidth="1"/>
    <col min="11" max="11" width="9.140625" style="159"/>
    <col min="12" max="12" width="9.140625" style="109"/>
    <col min="13" max="13" width="37.42578125" style="137" bestFit="1" customWidth="1"/>
    <col min="14" max="14" width="9.85546875" style="109" bestFit="1" customWidth="1"/>
    <col min="15" max="16384" width="9.140625" style="109"/>
  </cols>
  <sheetData>
    <row r="1" spans="1:17" ht="18.75" x14ac:dyDescent="0.25">
      <c r="A1" s="169"/>
      <c r="B1" s="169"/>
      <c r="C1" s="170" t="s">
        <v>148</v>
      </c>
      <c r="D1" s="169"/>
      <c r="F1" s="169"/>
      <c r="G1" s="171"/>
      <c r="H1" s="171"/>
      <c r="I1" s="170" t="s">
        <v>143</v>
      </c>
      <c r="J1" s="169"/>
      <c r="L1" s="169"/>
      <c r="M1" s="172" t="s">
        <v>150</v>
      </c>
      <c r="N1" s="169"/>
      <c r="O1" s="169"/>
      <c r="P1" s="169"/>
      <c r="Q1" s="169"/>
    </row>
    <row r="2" spans="1:17" x14ac:dyDescent="0.25">
      <c r="G2" s="160"/>
      <c r="H2" s="160"/>
      <c r="I2" s="163"/>
    </row>
    <row r="3" spans="1:17" ht="18.75" x14ac:dyDescent="0.25">
      <c r="A3" s="109" t="s">
        <v>98</v>
      </c>
      <c r="G3" s="161" t="s">
        <v>98</v>
      </c>
      <c r="H3" s="161"/>
      <c r="I3" s="163"/>
    </row>
    <row r="4" spans="1:17" x14ac:dyDescent="0.25">
      <c r="A4" s="109" t="s">
        <v>127</v>
      </c>
      <c r="C4" s="120">
        <v>78400</v>
      </c>
      <c r="G4" s="262" t="s">
        <v>127</v>
      </c>
      <c r="H4" s="262"/>
      <c r="I4" s="163">
        <v>120000</v>
      </c>
      <c r="M4" s="137" t="str">
        <f>G4</f>
        <v>Medlemsavgifter (kto3410)</v>
      </c>
      <c r="N4" s="120">
        <f t="shared" ref="N4:N21" si="0">I4-C4</f>
        <v>41600</v>
      </c>
    </row>
    <row r="5" spans="1:17" x14ac:dyDescent="0.25">
      <c r="A5" s="109" t="s">
        <v>128</v>
      </c>
      <c r="C5" s="120">
        <v>2000000</v>
      </c>
      <c r="G5" s="262" t="s">
        <v>128</v>
      </c>
      <c r="H5" s="262"/>
      <c r="I5" s="163">
        <v>1900000</v>
      </c>
      <c r="M5" s="137" t="str">
        <f t="shared" ref="M5:M21" si="1">G5</f>
        <v>Aktivitetsavgfiter (kto 3420)</v>
      </c>
      <c r="N5" s="120">
        <f t="shared" si="0"/>
        <v>-100000</v>
      </c>
    </row>
    <row r="6" spans="1:17" x14ac:dyDescent="0.25">
      <c r="A6" s="109" t="s">
        <v>129</v>
      </c>
      <c r="C6" s="120">
        <v>354000</v>
      </c>
      <c r="G6" s="262" t="s">
        <v>129</v>
      </c>
      <c r="H6" s="262"/>
      <c r="I6" s="163">
        <v>450000</v>
      </c>
      <c r="M6" s="137" t="str">
        <f t="shared" si="1"/>
        <v>Akademiavgift (kto 3430)</v>
      </c>
      <c r="N6" s="120">
        <f t="shared" si="0"/>
        <v>96000</v>
      </c>
    </row>
    <row r="7" spans="1:17" x14ac:dyDescent="0.25">
      <c r="A7" s="109" t="s">
        <v>26</v>
      </c>
      <c r="C7" s="120">
        <v>378000</v>
      </c>
      <c r="G7" s="262" t="s">
        <v>26</v>
      </c>
      <c r="H7" s="262"/>
      <c r="I7" s="163">
        <v>378000</v>
      </c>
      <c r="M7" s="137" t="str">
        <f t="shared" si="1"/>
        <v>Kommunalt aktivitetsstöd</v>
      </c>
      <c r="N7" s="120">
        <f t="shared" si="0"/>
        <v>0</v>
      </c>
    </row>
    <row r="8" spans="1:17" x14ac:dyDescent="0.25">
      <c r="A8" s="109" t="s">
        <v>27</v>
      </c>
      <c r="C8" s="120">
        <v>500000</v>
      </c>
      <c r="G8" s="262" t="s">
        <v>27</v>
      </c>
      <c r="H8" s="262"/>
      <c r="I8" s="163">
        <v>500000</v>
      </c>
      <c r="M8" s="137" t="str">
        <f t="shared" si="1"/>
        <v>Statlig aktivitetsstöd</v>
      </c>
      <c r="N8" s="120">
        <f t="shared" si="0"/>
        <v>0</v>
      </c>
    </row>
    <row r="9" spans="1:17" x14ac:dyDescent="0.25">
      <c r="A9" s="109" t="s">
        <v>28</v>
      </c>
      <c r="C9" s="120">
        <v>50000</v>
      </c>
      <c r="G9" s="262" t="s">
        <v>28</v>
      </c>
      <c r="H9" s="262"/>
      <c r="I9" s="163">
        <v>50000</v>
      </c>
      <c r="M9" s="137" t="str">
        <f t="shared" si="1"/>
        <v>Hyresbidrag</v>
      </c>
      <c r="N9" s="120">
        <f t="shared" si="0"/>
        <v>0</v>
      </c>
    </row>
    <row r="10" spans="1:17" x14ac:dyDescent="0.25">
      <c r="A10" s="109" t="s">
        <v>29</v>
      </c>
      <c r="C10" s="120">
        <v>0</v>
      </c>
      <c r="G10" s="262" t="s">
        <v>29</v>
      </c>
      <c r="H10" s="262"/>
      <c r="I10" s="163"/>
      <c r="M10" s="137" t="str">
        <f t="shared" si="1"/>
        <v>Bidrag</v>
      </c>
      <c r="N10" s="120">
        <f t="shared" si="0"/>
        <v>0</v>
      </c>
    </row>
    <row r="11" spans="1:17" x14ac:dyDescent="0.25">
      <c r="A11" s="109" t="s">
        <v>30</v>
      </c>
      <c r="C11" s="120">
        <v>345000</v>
      </c>
      <c r="G11" s="262" t="s">
        <v>30</v>
      </c>
      <c r="H11" s="262"/>
      <c r="I11" s="163">
        <v>528000</v>
      </c>
      <c r="M11" s="137" t="str">
        <f t="shared" si="1"/>
        <v>Sponsring</v>
      </c>
      <c r="N11" s="176">
        <f t="shared" si="0"/>
        <v>183000</v>
      </c>
      <c r="P11" s="109" t="s">
        <v>168</v>
      </c>
    </row>
    <row r="12" spans="1:17" x14ac:dyDescent="0.25">
      <c r="A12" s="109" t="s">
        <v>31</v>
      </c>
      <c r="C12" s="120">
        <v>800000</v>
      </c>
      <c r="G12" s="262" t="s">
        <v>31</v>
      </c>
      <c r="H12" s="262"/>
      <c r="I12" s="163">
        <v>880000</v>
      </c>
      <c r="M12" s="137" t="str">
        <f t="shared" si="1"/>
        <v>Rabatthäften</v>
      </c>
      <c r="N12" s="158">
        <f t="shared" si="0"/>
        <v>80000</v>
      </c>
    </row>
    <row r="13" spans="1:17" x14ac:dyDescent="0.25">
      <c r="A13" s="109" t="s">
        <v>32</v>
      </c>
      <c r="C13" s="120">
        <v>230000</v>
      </c>
      <c r="M13" s="137">
        <f t="shared" si="1"/>
        <v>0</v>
      </c>
      <c r="N13" s="177">
        <f t="shared" si="0"/>
        <v>-230000</v>
      </c>
    </row>
    <row r="14" spans="1:17" x14ac:dyDescent="0.25">
      <c r="A14" s="109" t="s">
        <v>33</v>
      </c>
      <c r="C14" s="120">
        <v>0</v>
      </c>
      <c r="G14" s="262" t="s">
        <v>33</v>
      </c>
      <c r="H14" s="262"/>
      <c r="I14" s="163"/>
      <c r="M14" s="137" t="str">
        <f t="shared" si="1"/>
        <v>Spelarförsäljning</v>
      </c>
      <c r="N14" s="120">
        <f t="shared" si="0"/>
        <v>0</v>
      </c>
    </row>
    <row r="15" spans="1:17" x14ac:dyDescent="0.25">
      <c r="A15" s="109" t="s">
        <v>39</v>
      </c>
      <c r="C15" s="120">
        <v>20000</v>
      </c>
      <c r="G15" s="162" t="s">
        <v>39</v>
      </c>
      <c r="H15" s="162"/>
      <c r="I15" s="163">
        <v>0</v>
      </c>
      <c r="M15" s="137" t="str">
        <f t="shared" si="1"/>
        <v>Planhyra (lag)</v>
      </c>
      <c r="N15" s="120">
        <f t="shared" si="0"/>
        <v>-20000</v>
      </c>
    </row>
    <row r="16" spans="1:17" x14ac:dyDescent="0.25">
      <c r="A16" s="109" t="s">
        <v>34</v>
      </c>
      <c r="C16" s="120">
        <v>610000</v>
      </c>
      <c r="G16" s="162" t="s">
        <v>34</v>
      </c>
      <c r="H16" s="162"/>
      <c r="I16" s="163">
        <f>SUM('Årsbudget per månad'!P20:P32)</f>
        <v>746000</v>
      </c>
      <c r="M16" s="137" t="str">
        <f t="shared" si="1"/>
        <v>Camper</v>
      </c>
      <c r="N16" s="158">
        <f t="shared" si="0"/>
        <v>136000</v>
      </c>
    </row>
    <row r="17" spans="1:14" x14ac:dyDescent="0.25">
      <c r="A17" s="109" t="s">
        <v>35</v>
      </c>
      <c r="C17" s="120">
        <v>50000</v>
      </c>
      <c r="G17" s="162" t="s">
        <v>35</v>
      </c>
      <c r="H17" s="162"/>
      <c r="I17" s="163">
        <f>SUM('Årsbudget per månad'!P34:P35)</f>
        <v>120000</v>
      </c>
      <c r="M17" s="137" t="str">
        <f t="shared" si="1"/>
        <v>Cuper - anmälningsavgift</v>
      </c>
      <c r="N17" s="158">
        <f t="shared" si="0"/>
        <v>70000</v>
      </c>
    </row>
    <row r="18" spans="1:14" x14ac:dyDescent="0.25">
      <c r="A18" s="109" t="s">
        <v>36</v>
      </c>
      <c r="C18" s="120">
        <v>260000</v>
      </c>
      <c r="G18" s="162" t="s">
        <v>36</v>
      </c>
      <c r="H18" s="162"/>
      <c r="I18" s="163">
        <v>240000</v>
      </c>
      <c r="M18" s="137" t="str">
        <f t="shared" si="1"/>
        <v>Kioskförsäljning</v>
      </c>
      <c r="N18" s="120">
        <f t="shared" si="0"/>
        <v>-20000</v>
      </c>
    </row>
    <row r="19" spans="1:14" x14ac:dyDescent="0.25">
      <c r="A19" s="109" t="s">
        <v>37</v>
      </c>
      <c r="C19" s="120">
        <v>120000</v>
      </c>
      <c r="G19" s="162" t="s">
        <v>37</v>
      </c>
      <c r="H19" s="162"/>
      <c r="I19" s="163">
        <v>100000</v>
      </c>
      <c r="M19" s="137" t="str">
        <f t="shared" si="1"/>
        <v>Bingo alliansen</v>
      </c>
      <c r="N19" s="120">
        <f t="shared" si="0"/>
        <v>-20000</v>
      </c>
    </row>
    <row r="20" spans="1:14" x14ac:dyDescent="0.25">
      <c r="A20" s="109" t="s">
        <v>40</v>
      </c>
      <c r="C20" s="120">
        <v>0</v>
      </c>
      <c r="G20" s="162" t="s">
        <v>40</v>
      </c>
      <c r="H20" s="162"/>
      <c r="I20" s="163"/>
      <c r="M20" s="137" t="str">
        <f t="shared" si="1"/>
        <v>Lagförsäljning</v>
      </c>
      <c r="N20" s="120">
        <f t="shared" si="0"/>
        <v>0</v>
      </c>
    </row>
    <row r="21" spans="1:14" x14ac:dyDescent="0.25">
      <c r="A21" s="109" t="s">
        <v>119</v>
      </c>
      <c r="C21" s="120">
        <v>30000</v>
      </c>
      <c r="G21" s="162" t="s">
        <v>119</v>
      </c>
      <c r="H21" s="162"/>
      <c r="I21" s="163">
        <v>30000</v>
      </c>
      <c r="M21" s="137" t="str">
        <f t="shared" si="1"/>
        <v>Övrigt (Svenska spel)</v>
      </c>
      <c r="N21" s="120">
        <f t="shared" si="0"/>
        <v>0</v>
      </c>
    </row>
    <row r="22" spans="1:14" x14ac:dyDescent="0.25">
      <c r="C22" s="143"/>
      <c r="G22" s="162"/>
      <c r="H22" s="162"/>
      <c r="I22" s="163"/>
    </row>
    <row r="23" spans="1:14" x14ac:dyDescent="0.25">
      <c r="B23" s="137" t="s">
        <v>149</v>
      </c>
      <c r="C23" s="142">
        <f>SUM(C4:C21)</f>
        <v>5825400</v>
      </c>
      <c r="G23" s="162"/>
      <c r="H23" s="162" t="s">
        <v>149</v>
      </c>
      <c r="I23" s="164">
        <f>SUM(I4:I21)</f>
        <v>6042000</v>
      </c>
      <c r="M23" s="137" t="s">
        <v>149</v>
      </c>
      <c r="N23" s="120">
        <f>I23-C23</f>
        <v>216600</v>
      </c>
    </row>
    <row r="24" spans="1:14" x14ac:dyDescent="0.25">
      <c r="G24" s="162"/>
    </row>
    <row r="25" spans="1:14" x14ac:dyDescent="0.25">
      <c r="G25" s="162"/>
      <c r="H25" s="162"/>
      <c r="I25" s="163"/>
    </row>
    <row r="26" spans="1:14" s="159" customFormat="1" x14ac:dyDescent="0.25">
      <c r="C26" s="165"/>
      <c r="G26" s="166"/>
      <c r="H26" s="166"/>
      <c r="I26" s="167"/>
      <c r="M26" s="168"/>
    </row>
    <row r="27" spans="1:14" x14ac:dyDescent="0.25">
      <c r="G27" s="162"/>
      <c r="H27" s="162"/>
      <c r="I27" s="163"/>
    </row>
    <row r="28" spans="1:14" x14ac:dyDescent="0.25">
      <c r="G28" s="262"/>
      <c r="H28" s="262"/>
      <c r="I28" s="163"/>
    </row>
    <row r="30" spans="1:14" x14ac:dyDescent="0.25">
      <c r="A30" s="137" t="s">
        <v>101</v>
      </c>
      <c r="G30" s="137" t="s">
        <v>101</v>
      </c>
    </row>
    <row r="31" spans="1:14" x14ac:dyDescent="0.25">
      <c r="A31" s="109" t="s">
        <v>131</v>
      </c>
      <c r="C31" s="120">
        <v>250000</v>
      </c>
      <c r="G31" s="109" t="s">
        <v>131</v>
      </c>
      <c r="I31" s="120">
        <v>250000</v>
      </c>
      <c r="M31" s="137" t="str">
        <f>G31</f>
        <v>Serie- o  cupavgifter (4020)</v>
      </c>
      <c r="N31" s="120">
        <f>I31-C31</f>
        <v>0</v>
      </c>
    </row>
    <row r="32" spans="1:14" x14ac:dyDescent="0.25">
      <c r="A32" s="109" t="s">
        <v>130</v>
      </c>
      <c r="C32" s="120">
        <v>300000</v>
      </c>
      <c r="G32" s="109" t="s">
        <v>130</v>
      </c>
      <c r="I32" s="120">
        <v>250000</v>
      </c>
      <c r="M32" s="137" t="str">
        <f t="shared" ref="M32:M103" si="2">G32</f>
        <v>Domarkostnader (kto 4010,4011,4012)</v>
      </c>
      <c r="N32" s="120">
        <f t="shared" ref="N32:N103" si="3">I32-C32</f>
        <v>-50000</v>
      </c>
    </row>
    <row r="33" spans="1:14" x14ac:dyDescent="0.25">
      <c r="A33" s="109" t="s">
        <v>41</v>
      </c>
      <c r="G33" s="109" t="s">
        <v>41</v>
      </c>
      <c r="M33" s="137" t="str">
        <f t="shared" si="2"/>
        <v xml:space="preserve">Rese/kost/logikostnader </v>
      </c>
      <c r="N33" s="120">
        <f t="shared" si="3"/>
        <v>0</v>
      </c>
    </row>
    <row r="34" spans="1:14" x14ac:dyDescent="0.25">
      <c r="B34" s="109" t="s">
        <v>44</v>
      </c>
      <c r="C34" s="120">
        <v>32000</v>
      </c>
      <c r="H34" s="109" t="s">
        <v>44</v>
      </c>
      <c r="I34" s="120">
        <v>100000</v>
      </c>
      <c r="M34" s="137">
        <f t="shared" si="2"/>
        <v>0</v>
      </c>
      <c r="N34" s="120">
        <f t="shared" si="3"/>
        <v>68000</v>
      </c>
    </row>
    <row r="35" spans="1:14" x14ac:dyDescent="0.25">
      <c r="B35" s="109" t="s">
        <v>45</v>
      </c>
      <c r="C35" s="120">
        <v>0</v>
      </c>
      <c r="H35" s="109" t="s">
        <v>45</v>
      </c>
      <c r="I35" s="120">
        <v>22000</v>
      </c>
      <c r="M35" s="137">
        <f t="shared" si="2"/>
        <v>0</v>
      </c>
      <c r="N35" s="120">
        <f t="shared" si="3"/>
        <v>22000</v>
      </c>
    </row>
    <row r="36" spans="1:14" x14ac:dyDescent="0.25">
      <c r="B36" s="109" t="s">
        <v>51</v>
      </c>
      <c r="C36" s="120">
        <v>32000</v>
      </c>
      <c r="H36" s="109" t="s">
        <v>51</v>
      </c>
      <c r="I36" s="120">
        <v>190000</v>
      </c>
      <c r="M36" s="137">
        <f t="shared" si="2"/>
        <v>0</v>
      </c>
      <c r="N36" s="120">
        <f t="shared" si="3"/>
        <v>158000</v>
      </c>
    </row>
    <row r="37" spans="1:14" x14ac:dyDescent="0.25">
      <c r="A37" s="109" t="s">
        <v>134</v>
      </c>
      <c r="C37" s="120">
        <v>362600</v>
      </c>
      <c r="G37" s="109" t="s">
        <v>134</v>
      </c>
      <c r="I37" s="120">
        <v>400000</v>
      </c>
      <c r="M37" s="137" t="str">
        <f t="shared" si="2"/>
        <v>Plankostnader (kto 4080)</v>
      </c>
      <c r="N37" s="120">
        <f t="shared" si="3"/>
        <v>37400</v>
      </c>
    </row>
    <row r="38" spans="1:14" x14ac:dyDescent="0.25">
      <c r="A38" s="109" t="s">
        <v>42</v>
      </c>
      <c r="M38" s="137">
        <f t="shared" si="2"/>
        <v>0</v>
      </c>
      <c r="N38" s="120">
        <f t="shared" si="3"/>
        <v>0</v>
      </c>
    </row>
    <row r="39" spans="1:14" x14ac:dyDescent="0.25">
      <c r="B39" s="109" t="s">
        <v>43</v>
      </c>
      <c r="C39" s="120">
        <v>0</v>
      </c>
      <c r="M39" s="137">
        <f t="shared" si="2"/>
        <v>0</v>
      </c>
      <c r="N39" s="120">
        <f t="shared" si="3"/>
        <v>0</v>
      </c>
    </row>
    <row r="40" spans="1:14" x14ac:dyDescent="0.25">
      <c r="B40" s="109" t="s">
        <v>44</v>
      </c>
      <c r="C40" s="120">
        <v>60000</v>
      </c>
      <c r="M40" s="137">
        <f t="shared" si="2"/>
        <v>0</v>
      </c>
      <c r="N40" s="120">
        <f t="shared" si="3"/>
        <v>-60000</v>
      </c>
    </row>
    <row r="41" spans="1:14" x14ac:dyDescent="0.25">
      <c r="B41" s="109" t="s">
        <v>45</v>
      </c>
      <c r="C41" s="120">
        <v>40000</v>
      </c>
      <c r="M41" s="137">
        <f t="shared" si="2"/>
        <v>0</v>
      </c>
      <c r="N41" s="120">
        <f t="shared" si="3"/>
        <v>-40000</v>
      </c>
    </row>
    <row r="42" spans="1:14" x14ac:dyDescent="0.25">
      <c r="A42" s="109" t="s">
        <v>106</v>
      </c>
      <c r="G42" s="109" t="s">
        <v>106</v>
      </c>
      <c r="M42" s="137" t="str">
        <f t="shared" si="2"/>
        <v>Materialkostnader</v>
      </c>
      <c r="N42" s="120">
        <f t="shared" si="3"/>
        <v>0</v>
      </c>
    </row>
    <row r="43" spans="1:14" x14ac:dyDescent="0.25">
      <c r="B43" s="109" t="s">
        <v>109</v>
      </c>
      <c r="C43" s="120">
        <v>215000</v>
      </c>
      <c r="H43" s="109" t="s">
        <v>109</v>
      </c>
      <c r="I43" s="120">
        <v>166000</v>
      </c>
      <c r="M43" s="137">
        <f t="shared" si="2"/>
        <v>0</v>
      </c>
      <c r="N43" s="120">
        <f t="shared" si="3"/>
        <v>-49000</v>
      </c>
    </row>
    <row r="44" spans="1:14" x14ac:dyDescent="0.25">
      <c r="B44" s="109" t="s">
        <v>44</v>
      </c>
      <c r="C44" s="120">
        <v>150000</v>
      </c>
      <c r="H44" s="109" t="s">
        <v>44</v>
      </c>
      <c r="I44" s="120">
        <v>40000</v>
      </c>
      <c r="M44" s="137">
        <f t="shared" si="2"/>
        <v>0</v>
      </c>
      <c r="N44" s="120">
        <f t="shared" si="3"/>
        <v>-110000</v>
      </c>
    </row>
    <row r="45" spans="1:14" x14ac:dyDescent="0.25">
      <c r="B45" s="109" t="s">
        <v>45</v>
      </c>
      <c r="C45" s="120">
        <v>80000</v>
      </c>
      <c r="H45" s="109" t="s">
        <v>137</v>
      </c>
      <c r="I45" s="120">
        <v>40000</v>
      </c>
      <c r="M45" s="137">
        <f t="shared" si="2"/>
        <v>0</v>
      </c>
      <c r="N45" s="120">
        <f t="shared" si="3"/>
        <v>-40000</v>
      </c>
    </row>
    <row r="46" spans="1:14" x14ac:dyDescent="0.25">
      <c r="B46" s="109" t="s">
        <v>54</v>
      </c>
      <c r="C46" s="120">
        <v>60000</v>
      </c>
      <c r="H46" s="109" t="s">
        <v>45</v>
      </c>
      <c r="I46" s="120">
        <v>30000</v>
      </c>
      <c r="M46" s="137">
        <f t="shared" si="2"/>
        <v>0</v>
      </c>
      <c r="N46" s="120">
        <f t="shared" si="3"/>
        <v>-30000</v>
      </c>
    </row>
    <row r="47" spans="1:14" x14ac:dyDescent="0.25">
      <c r="H47" s="109" t="s">
        <v>141</v>
      </c>
      <c r="I47" s="120">
        <v>32000</v>
      </c>
      <c r="M47" s="137">
        <f t="shared" si="2"/>
        <v>0</v>
      </c>
      <c r="N47" s="120">
        <f t="shared" si="3"/>
        <v>32000</v>
      </c>
    </row>
    <row r="48" spans="1:14" x14ac:dyDescent="0.25">
      <c r="H48" s="109" t="s">
        <v>54</v>
      </c>
      <c r="I48" s="120">
        <v>28000</v>
      </c>
      <c r="M48" s="137">
        <f t="shared" si="2"/>
        <v>0</v>
      </c>
      <c r="N48" s="120">
        <f t="shared" si="3"/>
        <v>28000</v>
      </c>
    </row>
    <row r="49" spans="1:16" x14ac:dyDescent="0.25">
      <c r="A49" s="109" t="s">
        <v>46</v>
      </c>
      <c r="G49" s="109" t="s">
        <v>46</v>
      </c>
      <c r="M49" s="137" t="str">
        <f t="shared" si="2"/>
        <v>Träningsläger</v>
      </c>
      <c r="N49" s="120">
        <f t="shared" si="3"/>
        <v>0</v>
      </c>
    </row>
    <row r="50" spans="1:16" x14ac:dyDescent="0.25">
      <c r="B50" s="109" t="s">
        <v>44</v>
      </c>
      <c r="C50" s="120">
        <v>25000</v>
      </c>
      <c r="H50" s="109" t="s">
        <v>44</v>
      </c>
      <c r="I50" s="120">
        <v>40000</v>
      </c>
      <c r="M50" s="137">
        <f t="shared" si="2"/>
        <v>0</v>
      </c>
      <c r="N50" s="120">
        <f t="shared" si="3"/>
        <v>15000</v>
      </c>
    </row>
    <row r="51" spans="1:16" x14ac:dyDescent="0.25">
      <c r="B51" s="109" t="s">
        <v>135</v>
      </c>
      <c r="C51" s="120">
        <v>30000</v>
      </c>
      <c r="H51" s="109" t="s">
        <v>135</v>
      </c>
      <c r="I51" s="120">
        <v>30000</v>
      </c>
      <c r="M51" s="137">
        <f t="shared" si="2"/>
        <v>0</v>
      </c>
      <c r="N51" s="120">
        <f t="shared" si="3"/>
        <v>0</v>
      </c>
    </row>
    <row r="52" spans="1:16" x14ac:dyDescent="0.25">
      <c r="A52" s="109" t="s">
        <v>47</v>
      </c>
      <c r="G52" s="109" t="s">
        <v>47</v>
      </c>
      <c r="M52" s="137" t="str">
        <f t="shared" si="2"/>
        <v xml:space="preserve">Sjukvård </v>
      </c>
      <c r="N52" s="120">
        <f t="shared" si="3"/>
        <v>0</v>
      </c>
    </row>
    <row r="53" spans="1:16" x14ac:dyDescent="0.25">
      <c r="H53" s="109" t="s">
        <v>109</v>
      </c>
      <c r="I53" s="120">
        <v>5000</v>
      </c>
      <c r="M53" s="137">
        <f t="shared" si="2"/>
        <v>0</v>
      </c>
      <c r="N53" s="120">
        <f t="shared" si="3"/>
        <v>5000</v>
      </c>
    </row>
    <row r="54" spans="1:16" x14ac:dyDescent="0.25">
      <c r="B54" s="109" t="s">
        <v>44</v>
      </c>
      <c r="C54" s="120">
        <v>0</v>
      </c>
      <c r="H54" s="109" t="s">
        <v>44</v>
      </c>
      <c r="I54" s="120">
        <v>0</v>
      </c>
      <c r="M54" s="137">
        <f t="shared" si="2"/>
        <v>0</v>
      </c>
      <c r="N54" s="120">
        <f t="shared" si="3"/>
        <v>0</v>
      </c>
    </row>
    <row r="55" spans="1:16" x14ac:dyDescent="0.25">
      <c r="B55" s="109" t="s">
        <v>45</v>
      </c>
      <c r="C55" s="120">
        <v>0</v>
      </c>
      <c r="H55" s="109" t="s">
        <v>45</v>
      </c>
      <c r="I55" s="120">
        <v>0</v>
      </c>
      <c r="M55" s="137">
        <f t="shared" si="2"/>
        <v>0</v>
      </c>
      <c r="N55" s="120">
        <f t="shared" si="3"/>
        <v>0</v>
      </c>
    </row>
    <row r="56" spans="1:16" x14ac:dyDescent="0.25">
      <c r="A56" s="109" t="s">
        <v>48</v>
      </c>
      <c r="G56" s="109" t="s">
        <v>48</v>
      </c>
      <c r="M56" s="137" t="str">
        <f t="shared" si="2"/>
        <v xml:space="preserve">Övriga träningskostnader </v>
      </c>
      <c r="N56" s="120">
        <f t="shared" si="3"/>
        <v>0</v>
      </c>
    </row>
    <row r="57" spans="1:16" x14ac:dyDescent="0.25">
      <c r="B57" s="109" t="s">
        <v>44</v>
      </c>
      <c r="C57" s="120">
        <v>8000</v>
      </c>
      <c r="H57" s="109" t="s">
        <v>44</v>
      </c>
      <c r="I57" s="120">
        <v>8000</v>
      </c>
      <c r="M57" s="137">
        <f t="shared" si="2"/>
        <v>0</v>
      </c>
      <c r="N57" s="120">
        <f t="shared" si="3"/>
        <v>0</v>
      </c>
    </row>
    <row r="58" spans="1:16" x14ac:dyDescent="0.25">
      <c r="B58" s="109" t="s">
        <v>45</v>
      </c>
      <c r="C58" s="120">
        <v>8000</v>
      </c>
      <c r="H58" s="109" t="s">
        <v>45</v>
      </c>
      <c r="I58" s="120">
        <v>8000</v>
      </c>
      <c r="M58" s="137">
        <f t="shared" si="2"/>
        <v>0</v>
      </c>
      <c r="N58" s="120">
        <f t="shared" si="3"/>
        <v>0</v>
      </c>
    </row>
    <row r="59" spans="1:16" x14ac:dyDescent="0.25">
      <c r="B59" s="109" t="s">
        <v>49</v>
      </c>
      <c r="C59" s="120">
        <v>24000</v>
      </c>
      <c r="H59" s="109" t="s">
        <v>49</v>
      </c>
      <c r="I59" s="120">
        <v>36000</v>
      </c>
      <c r="M59" s="137">
        <f t="shared" si="2"/>
        <v>0</v>
      </c>
      <c r="N59" s="120">
        <f>I59-C59</f>
        <v>12000</v>
      </c>
    </row>
    <row r="60" spans="1:16" x14ac:dyDescent="0.25">
      <c r="A60" s="109" t="s">
        <v>110</v>
      </c>
      <c r="G60" s="109" t="s">
        <v>110</v>
      </c>
      <c r="I60" s="120">
        <v>0</v>
      </c>
      <c r="M60" s="137" t="str">
        <f t="shared" si="2"/>
        <v xml:space="preserve">Övriga verkamhetsrelaterade kostnader </v>
      </c>
      <c r="N60" s="120">
        <f t="shared" si="3"/>
        <v>0</v>
      </c>
    </row>
    <row r="61" spans="1:16" x14ac:dyDescent="0.25">
      <c r="A61" s="109" t="s">
        <v>50</v>
      </c>
      <c r="G61" s="109" t="s">
        <v>144</v>
      </c>
      <c r="M61" s="137" t="str">
        <f t="shared" si="2"/>
        <v xml:space="preserve">Arrangemang - Cuper </v>
      </c>
      <c r="N61" s="120">
        <f t="shared" si="3"/>
        <v>0</v>
      </c>
    </row>
    <row r="62" spans="1:16" x14ac:dyDescent="0.25">
      <c r="B62" s="109" t="s">
        <v>52</v>
      </c>
      <c r="C62" s="120">
        <v>0</v>
      </c>
      <c r="H62" s="109" t="s">
        <v>52</v>
      </c>
      <c r="I62" s="120">
        <v>10000</v>
      </c>
      <c r="M62" s="137">
        <f t="shared" si="2"/>
        <v>0</v>
      </c>
      <c r="N62" s="120">
        <f t="shared" si="3"/>
        <v>10000</v>
      </c>
    </row>
    <row r="63" spans="1:16" x14ac:dyDescent="0.25">
      <c r="B63" s="109" t="s">
        <v>53</v>
      </c>
      <c r="C63" s="120">
        <v>10000</v>
      </c>
      <c r="H63" s="109" t="s">
        <v>53</v>
      </c>
      <c r="I63" s="120">
        <v>10000</v>
      </c>
      <c r="M63" s="137">
        <f t="shared" si="2"/>
        <v>0</v>
      </c>
      <c r="N63" s="120">
        <f t="shared" si="3"/>
        <v>0</v>
      </c>
    </row>
    <row r="64" spans="1:16" x14ac:dyDescent="0.25">
      <c r="A64" s="109" t="s">
        <v>54</v>
      </c>
      <c r="G64" s="109" t="s">
        <v>166</v>
      </c>
      <c r="M64" s="137" t="str">
        <f t="shared" si="2"/>
        <v>Camp mat</v>
      </c>
      <c r="N64" s="176">
        <f>SUM(I65:I77)-SUM(C65:C70)</f>
        <v>-80400</v>
      </c>
      <c r="P64" s="109" t="s">
        <v>169</v>
      </c>
    </row>
    <row r="65" spans="1:14" x14ac:dyDescent="0.25">
      <c r="B65" s="109" t="s">
        <v>55</v>
      </c>
      <c r="C65" s="120">
        <v>0</v>
      </c>
      <c r="H65" s="174" t="s">
        <v>55</v>
      </c>
      <c r="I65" s="175">
        <v>7500</v>
      </c>
      <c r="N65" s="120"/>
    </row>
    <row r="66" spans="1:14" x14ac:dyDescent="0.25">
      <c r="B66" s="109" t="s">
        <v>56</v>
      </c>
      <c r="C66" s="120">
        <v>59750</v>
      </c>
      <c r="H66" s="174" t="s">
        <v>151</v>
      </c>
      <c r="I66" s="175">
        <v>7500</v>
      </c>
      <c r="N66" s="120"/>
    </row>
    <row r="67" spans="1:14" x14ac:dyDescent="0.25">
      <c r="B67" s="109" t="s">
        <v>57</v>
      </c>
      <c r="C67" s="120">
        <v>59750</v>
      </c>
      <c r="H67" s="174" t="s">
        <v>152</v>
      </c>
      <c r="I67" s="175">
        <v>25000</v>
      </c>
      <c r="N67" s="120"/>
    </row>
    <row r="68" spans="1:14" x14ac:dyDescent="0.25">
      <c r="B68" s="109" t="s">
        <v>58</v>
      </c>
      <c r="C68" s="120">
        <v>30500</v>
      </c>
      <c r="H68" s="174" t="s">
        <v>153</v>
      </c>
      <c r="I68" s="175">
        <v>15000</v>
      </c>
      <c r="N68" s="120"/>
    </row>
    <row r="69" spans="1:14" x14ac:dyDescent="0.25">
      <c r="B69" s="109" t="s">
        <v>59</v>
      </c>
      <c r="C69" s="120">
        <v>28650</v>
      </c>
      <c r="H69" s="174" t="s">
        <v>154</v>
      </c>
      <c r="I69" s="175">
        <v>23000</v>
      </c>
      <c r="N69" s="120"/>
    </row>
    <row r="70" spans="1:14" x14ac:dyDescent="0.25">
      <c r="B70" s="109" t="s">
        <v>120</v>
      </c>
      <c r="C70" s="120">
        <v>59750</v>
      </c>
      <c r="H70" s="174" t="s">
        <v>155</v>
      </c>
      <c r="I70" s="175">
        <v>13000</v>
      </c>
      <c r="N70" s="120"/>
    </row>
    <row r="71" spans="1:14" x14ac:dyDescent="0.25">
      <c r="H71" s="174" t="s">
        <v>156</v>
      </c>
      <c r="I71" s="175">
        <v>8000</v>
      </c>
      <c r="N71" s="120"/>
    </row>
    <row r="72" spans="1:14" x14ac:dyDescent="0.25">
      <c r="H72" s="174" t="s">
        <v>157</v>
      </c>
      <c r="I72" s="175">
        <v>8000</v>
      </c>
      <c r="N72" s="120"/>
    </row>
    <row r="73" spans="1:14" x14ac:dyDescent="0.25">
      <c r="H73" s="174" t="s">
        <v>158</v>
      </c>
      <c r="I73" s="175">
        <v>23000</v>
      </c>
      <c r="N73" s="120"/>
    </row>
    <row r="74" spans="1:14" x14ac:dyDescent="0.25">
      <c r="H74" s="174" t="s">
        <v>159</v>
      </c>
      <c r="I74" s="175">
        <v>13000</v>
      </c>
      <c r="N74" s="120"/>
    </row>
    <row r="75" spans="1:14" x14ac:dyDescent="0.25">
      <c r="H75" s="174" t="s">
        <v>160</v>
      </c>
      <c r="I75" s="175">
        <v>0</v>
      </c>
    </row>
    <row r="76" spans="1:14" x14ac:dyDescent="0.25">
      <c r="H76" s="174" t="s">
        <v>59</v>
      </c>
      <c r="I76" s="175">
        <v>7500</v>
      </c>
    </row>
    <row r="77" spans="1:14" x14ac:dyDescent="0.25">
      <c r="H77" s="109" t="s">
        <v>162</v>
      </c>
      <c r="I77" s="175">
        <v>7500</v>
      </c>
    </row>
    <row r="78" spans="1:14" x14ac:dyDescent="0.25">
      <c r="N78" s="120"/>
    </row>
    <row r="79" spans="1:14" x14ac:dyDescent="0.25">
      <c r="A79" s="109" t="s">
        <v>60</v>
      </c>
      <c r="G79" s="109" t="s">
        <v>60</v>
      </c>
      <c r="M79" s="137" t="str">
        <f t="shared" si="2"/>
        <v xml:space="preserve">Övriga arragemang </v>
      </c>
      <c r="N79" s="120">
        <f t="shared" si="3"/>
        <v>0</v>
      </c>
    </row>
    <row r="80" spans="1:14" x14ac:dyDescent="0.25">
      <c r="B80" s="109" t="s">
        <v>61</v>
      </c>
      <c r="C80" s="120">
        <v>10000</v>
      </c>
      <c r="H80" s="109" t="s">
        <v>61</v>
      </c>
      <c r="I80" s="120">
        <v>10000</v>
      </c>
      <c r="M80" s="137">
        <f t="shared" si="2"/>
        <v>0</v>
      </c>
      <c r="N80" s="120">
        <f t="shared" si="3"/>
        <v>0</v>
      </c>
    </row>
    <row r="81" spans="1:14" x14ac:dyDescent="0.25">
      <c r="B81" s="109" t="s">
        <v>62</v>
      </c>
      <c r="C81" s="120">
        <v>10000</v>
      </c>
      <c r="H81" s="109" t="s">
        <v>62</v>
      </c>
      <c r="I81" s="120">
        <v>10000</v>
      </c>
      <c r="M81" s="137">
        <f t="shared" si="2"/>
        <v>0</v>
      </c>
      <c r="N81" s="120">
        <f t="shared" si="3"/>
        <v>0</v>
      </c>
    </row>
    <row r="82" spans="1:14" x14ac:dyDescent="0.25">
      <c r="H82" s="109" t="s">
        <v>139</v>
      </c>
      <c r="I82" s="120">
        <v>10000</v>
      </c>
      <c r="M82" s="137">
        <f t="shared" si="2"/>
        <v>0</v>
      </c>
      <c r="N82" s="120">
        <f t="shared" si="3"/>
        <v>10000</v>
      </c>
    </row>
    <row r="83" spans="1:14" x14ac:dyDescent="0.25">
      <c r="H83" s="109" t="s">
        <v>140</v>
      </c>
      <c r="I83" s="120">
        <v>10000</v>
      </c>
      <c r="M83" s="137">
        <f t="shared" si="2"/>
        <v>0</v>
      </c>
      <c r="N83" s="120">
        <f t="shared" si="3"/>
        <v>10000</v>
      </c>
    </row>
    <row r="84" spans="1:14" x14ac:dyDescent="0.25">
      <c r="A84" s="109" t="s">
        <v>122</v>
      </c>
      <c r="G84" s="109" t="s">
        <v>122</v>
      </c>
      <c r="M84" s="137" t="str">
        <f t="shared" si="2"/>
        <v>Kiosk</v>
      </c>
      <c r="N84" s="120">
        <f t="shared" si="3"/>
        <v>0</v>
      </c>
    </row>
    <row r="85" spans="1:14" x14ac:dyDescent="0.25">
      <c r="B85" s="109" t="s">
        <v>123</v>
      </c>
      <c r="C85" s="120">
        <v>100000</v>
      </c>
      <c r="H85" s="109" t="s">
        <v>123</v>
      </c>
      <c r="I85" s="120">
        <v>170000</v>
      </c>
      <c r="M85" s="137">
        <f t="shared" si="2"/>
        <v>0</v>
      </c>
      <c r="N85" s="120">
        <f t="shared" si="3"/>
        <v>70000</v>
      </c>
    </row>
    <row r="86" spans="1:14" x14ac:dyDescent="0.25">
      <c r="B86" s="109" t="s">
        <v>124</v>
      </c>
      <c r="C86" s="120">
        <v>10000</v>
      </c>
      <c r="H86" s="109" t="s">
        <v>124</v>
      </c>
      <c r="I86" s="120">
        <v>10000</v>
      </c>
      <c r="M86" s="137">
        <f t="shared" si="2"/>
        <v>0</v>
      </c>
      <c r="N86" s="120">
        <f t="shared" si="3"/>
        <v>0</v>
      </c>
    </row>
    <row r="87" spans="1:14" x14ac:dyDescent="0.25">
      <c r="A87" s="109" t="s">
        <v>63</v>
      </c>
      <c r="G87" s="109" t="s">
        <v>63</v>
      </c>
      <c r="M87" s="137" t="str">
        <f t="shared" si="2"/>
        <v>Administation</v>
      </c>
      <c r="N87" s="120">
        <f t="shared" si="3"/>
        <v>0</v>
      </c>
    </row>
    <row r="88" spans="1:14" x14ac:dyDescent="0.25">
      <c r="B88" s="109" t="s">
        <v>64</v>
      </c>
      <c r="C88" s="120">
        <v>5000.04</v>
      </c>
      <c r="H88" s="109" t="s">
        <v>64</v>
      </c>
      <c r="I88" s="120">
        <v>5000</v>
      </c>
      <c r="M88" s="137">
        <f t="shared" si="2"/>
        <v>0</v>
      </c>
      <c r="N88" s="120">
        <f t="shared" si="3"/>
        <v>-3.999999999996362E-2</v>
      </c>
    </row>
    <row r="89" spans="1:14" x14ac:dyDescent="0.25">
      <c r="B89" s="109" t="s">
        <v>132</v>
      </c>
      <c r="C89" s="120">
        <v>261999.96000000008</v>
      </c>
      <c r="H89" s="109" t="s">
        <v>132</v>
      </c>
      <c r="I89" s="120">
        <v>240000</v>
      </c>
      <c r="M89" s="137">
        <f t="shared" si="2"/>
        <v>0</v>
      </c>
      <c r="N89" s="120">
        <f t="shared" si="3"/>
        <v>-21999.960000000079</v>
      </c>
    </row>
    <row r="90" spans="1:14" x14ac:dyDescent="0.25">
      <c r="B90" s="109" t="s">
        <v>65</v>
      </c>
      <c r="C90" s="120">
        <v>5000.04</v>
      </c>
      <c r="H90" s="109" t="s">
        <v>65</v>
      </c>
      <c r="I90" s="120">
        <v>5000</v>
      </c>
      <c r="M90" s="137">
        <f t="shared" si="2"/>
        <v>0</v>
      </c>
      <c r="N90" s="120">
        <f t="shared" si="3"/>
        <v>-3.999999999996362E-2</v>
      </c>
    </row>
    <row r="91" spans="1:14" x14ac:dyDescent="0.25">
      <c r="H91" s="109" t="s">
        <v>103</v>
      </c>
      <c r="I91" s="120">
        <v>20000</v>
      </c>
      <c r="M91" s="137">
        <f t="shared" si="2"/>
        <v>0</v>
      </c>
      <c r="N91" s="120">
        <f t="shared" si="3"/>
        <v>20000</v>
      </c>
    </row>
    <row r="92" spans="1:14" x14ac:dyDescent="0.25">
      <c r="B92" s="109" t="s">
        <v>66</v>
      </c>
      <c r="C92" s="120">
        <v>9999.9600000000009</v>
      </c>
      <c r="H92" s="109" t="s">
        <v>66</v>
      </c>
      <c r="I92" s="120">
        <v>120000</v>
      </c>
      <c r="M92" s="137">
        <f t="shared" si="2"/>
        <v>0</v>
      </c>
      <c r="N92" s="120">
        <f t="shared" si="3"/>
        <v>110000.04</v>
      </c>
    </row>
    <row r="93" spans="1:14" x14ac:dyDescent="0.25">
      <c r="B93" s="109" t="s">
        <v>67</v>
      </c>
      <c r="C93" s="120">
        <v>24000</v>
      </c>
      <c r="H93" s="109" t="s">
        <v>67</v>
      </c>
      <c r="I93" s="120">
        <v>24000</v>
      </c>
      <c r="M93" s="137">
        <f t="shared" si="2"/>
        <v>0</v>
      </c>
      <c r="N93" s="120">
        <f t="shared" si="3"/>
        <v>0</v>
      </c>
    </row>
    <row r="94" spans="1:14" x14ac:dyDescent="0.25">
      <c r="B94" s="109" t="s">
        <v>68</v>
      </c>
      <c r="C94" s="120">
        <v>35000.039999999994</v>
      </c>
      <c r="H94" s="109" t="s">
        <v>68</v>
      </c>
      <c r="I94" s="120">
        <v>67000</v>
      </c>
      <c r="M94" s="137">
        <f t="shared" si="2"/>
        <v>0</v>
      </c>
      <c r="N94" s="120">
        <f t="shared" si="3"/>
        <v>31999.960000000006</v>
      </c>
    </row>
    <row r="95" spans="1:14" x14ac:dyDescent="0.25">
      <c r="B95" s="109" t="s">
        <v>69</v>
      </c>
      <c r="C95" s="120">
        <v>15000</v>
      </c>
      <c r="H95" s="109" t="s">
        <v>69</v>
      </c>
      <c r="I95" s="120">
        <v>15000</v>
      </c>
      <c r="M95" s="137">
        <f t="shared" si="2"/>
        <v>0</v>
      </c>
      <c r="N95" s="120">
        <f t="shared" si="3"/>
        <v>0</v>
      </c>
    </row>
    <row r="96" spans="1:14" x14ac:dyDescent="0.25">
      <c r="B96" s="109" t="s">
        <v>70</v>
      </c>
      <c r="C96" s="120">
        <v>50000.039999999986</v>
      </c>
      <c r="H96" s="109" t="s">
        <v>70</v>
      </c>
      <c r="I96" s="120">
        <v>96000</v>
      </c>
      <c r="M96" s="137">
        <f t="shared" si="2"/>
        <v>0</v>
      </c>
      <c r="N96" s="120">
        <f t="shared" si="3"/>
        <v>45999.960000000014</v>
      </c>
    </row>
    <row r="97" spans="1:16" x14ac:dyDescent="0.25">
      <c r="B97" s="109" t="s">
        <v>71</v>
      </c>
      <c r="C97" s="120">
        <v>9999.9600000000009</v>
      </c>
      <c r="H97" s="109" t="s">
        <v>71</v>
      </c>
      <c r="I97" s="120">
        <v>10000</v>
      </c>
      <c r="M97" s="137">
        <f t="shared" si="2"/>
        <v>0</v>
      </c>
      <c r="N97" s="120">
        <f t="shared" si="3"/>
        <v>3.9999999999054126E-2</v>
      </c>
    </row>
    <row r="98" spans="1:16" x14ac:dyDescent="0.25">
      <c r="B98" s="109" t="s">
        <v>146</v>
      </c>
      <c r="C98" s="120">
        <v>96000</v>
      </c>
      <c r="M98" s="137">
        <f t="shared" si="2"/>
        <v>0</v>
      </c>
      <c r="N98" s="120">
        <f t="shared" si="3"/>
        <v>-96000</v>
      </c>
    </row>
    <row r="99" spans="1:16" x14ac:dyDescent="0.25">
      <c r="A99" s="109" t="s">
        <v>72</v>
      </c>
      <c r="C99" s="120">
        <v>600000</v>
      </c>
      <c r="G99" s="109" t="s">
        <v>72</v>
      </c>
      <c r="I99" s="120">
        <v>550000</v>
      </c>
      <c r="M99" s="137" t="str">
        <f t="shared" si="2"/>
        <v>Marknad (Dreamstar)</v>
      </c>
      <c r="N99" s="120">
        <f t="shared" si="3"/>
        <v>-50000</v>
      </c>
    </row>
    <row r="100" spans="1:16" x14ac:dyDescent="0.25">
      <c r="M100" s="137">
        <f t="shared" si="2"/>
        <v>0</v>
      </c>
      <c r="N100" s="120">
        <f t="shared" si="3"/>
        <v>0</v>
      </c>
    </row>
    <row r="101" spans="1:16" x14ac:dyDescent="0.25">
      <c r="A101" s="109" t="s">
        <v>73</v>
      </c>
      <c r="G101" s="109" t="s">
        <v>73</v>
      </c>
      <c r="M101" s="137" t="str">
        <f t="shared" si="2"/>
        <v xml:space="preserve">Personalkostnader </v>
      </c>
      <c r="N101" s="120">
        <f t="shared" si="3"/>
        <v>0</v>
      </c>
    </row>
    <row r="102" spans="1:16" x14ac:dyDescent="0.25">
      <c r="B102" s="109" t="s">
        <v>74</v>
      </c>
      <c r="C102" s="120">
        <v>662496</v>
      </c>
      <c r="H102" s="109" t="s">
        <v>74</v>
      </c>
      <c r="I102" s="120">
        <v>780000</v>
      </c>
      <c r="M102" s="137">
        <f t="shared" si="2"/>
        <v>0</v>
      </c>
      <c r="N102" s="120">
        <f t="shared" si="3"/>
        <v>117504</v>
      </c>
    </row>
    <row r="103" spans="1:16" x14ac:dyDescent="0.25">
      <c r="B103" s="109" t="s">
        <v>75</v>
      </c>
      <c r="C103" s="120">
        <v>208156.2432</v>
      </c>
      <c r="H103" s="109" t="s">
        <v>75</v>
      </c>
      <c r="I103" s="120">
        <v>245075.99999999997</v>
      </c>
      <c r="M103" s="137">
        <f t="shared" si="2"/>
        <v>0</v>
      </c>
      <c r="N103" s="120">
        <f t="shared" si="3"/>
        <v>36919.756799999974</v>
      </c>
    </row>
    <row r="104" spans="1:16" x14ac:dyDescent="0.25">
      <c r="B104" s="109" t="s">
        <v>76</v>
      </c>
      <c r="C104" s="120">
        <v>18000</v>
      </c>
      <c r="H104" s="109" t="s">
        <v>76</v>
      </c>
      <c r="I104" s="120">
        <v>18000</v>
      </c>
      <c r="M104" s="137">
        <f t="shared" ref="M104:M132" si="4">G104</f>
        <v>0</v>
      </c>
      <c r="N104" s="120">
        <f t="shared" ref="N104:N132" si="5">I104-C104</f>
        <v>0</v>
      </c>
    </row>
    <row r="105" spans="1:16" x14ac:dyDescent="0.25">
      <c r="B105" s="109" t="s">
        <v>77</v>
      </c>
      <c r="C105" s="120">
        <v>30000</v>
      </c>
      <c r="H105" s="109" t="s">
        <v>77</v>
      </c>
      <c r="I105" s="120">
        <v>36000</v>
      </c>
      <c r="M105" s="137">
        <f t="shared" si="4"/>
        <v>0</v>
      </c>
      <c r="N105" s="120">
        <f t="shared" si="5"/>
        <v>6000</v>
      </c>
    </row>
    <row r="106" spans="1:16" x14ac:dyDescent="0.25">
      <c r="A106" s="109" t="s">
        <v>78</v>
      </c>
      <c r="G106" s="109" t="s">
        <v>78</v>
      </c>
      <c r="M106" s="137" t="str">
        <f t="shared" si="4"/>
        <v>Arvoden</v>
      </c>
      <c r="N106" s="120">
        <f t="shared" si="5"/>
        <v>0</v>
      </c>
    </row>
    <row r="107" spans="1:16" x14ac:dyDescent="0.25">
      <c r="B107" s="109" t="s">
        <v>79</v>
      </c>
      <c r="C107" s="120">
        <v>276996</v>
      </c>
      <c r="H107" s="109" t="s">
        <v>79</v>
      </c>
      <c r="I107" s="120">
        <v>400000</v>
      </c>
      <c r="M107" s="137">
        <f t="shared" si="4"/>
        <v>0</v>
      </c>
      <c r="N107" s="120">
        <f t="shared" si="5"/>
        <v>123004</v>
      </c>
    </row>
    <row r="108" spans="1:16" x14ac:dyDescent="0.25">
      <c r="B108" s="109" t="s">
        <v>45</v>
      </c>
      <c r="C108" s="120">
        <v>74500</v>
      </c>
      <c r="H108" s="109" t="s">
        <v>45</v>
      </c>
      <c r="I108" s="120">
        <v>150000</v>
      </c>
      <c r="M108" s="137">
        <f t="shared" si="4"/>
        <v>0</v>
      </c>
      <c r="N108" s="120">
        <f t="shared" si="5"/>
        <v>75500</v>
      </c>
    </row>
    <row r="109" spans="1:16" x14ac:dyDescent="0.25">
      <c r="B109" s="109" t="s">
        <v>34</v>
      </c>
      <c r="C109" s="120">
        <v>0</v>
      </c>
      <c r="H109" s="109" t="s">
        <v>34</v>
      </c>
      <c r="I109" s="120">
        <v>128000</v>
      </c>
      <c r="N109" s="120">
        <f t="shared" si="5"/>
        <v>128000</v>
      </c>
      <c r="P109" s="137" t="s">
        <v>149</v>
      </c>
    </row>
    <row r="110" spans="1:16" x14ac:dyDescent="0.25">
      <c r="B110" s="109" t="s">
        <v>51</v>
      </c>
      <c r="C110" s="120">
        <v>232866</v>
      </c>
      <c r="H110" s="109" t="s">
        <v>51</v>
      </c>
      <c r="I110" s="120">
        <v>354000</v>
      </c>
      <c r="M110" s="137">
        <f t="shared" si="4"/>
        <v>0</v>
      </c>
      <c r="N110" s="120">
        <f t="shared" si="5"/>
        <v>121134</v>
      </c>
      <c r="P110" s="142">
        <f>SUM(N107:N114)</f>
        <v>403554</v>
      </c>
    </row>
    <row r="111" spans="1:16" x14ac:dyDescent="0.25">
      <c r="B111" s="109" t="s">
        <v>117</v>
      </c>
      <c r="C111" s="120">
        <v>63084</v>
      </c>
      <c r="M111" s="137">
        <f t="shared" si="4"/>
        <v>0</v>
      </c>
      <c r="N111" s="120">
        <f>I111-C111</f>
        <v>-63084</v>
      </c>
    </row>
    <row r="112" spans="1:16" x14ac:dyDescent="0.25">
      <c r="B112" s="109" t="s">
        <v>118</v>
      </c>
      <c r="C112" s="120">
        <v>31000</v>
      </c>
      <c r="H112" s="109" t="s">
        <v>118</v>
      </c>
      <c r="I112" s="120">
        <v>30000</v>
      </c>
      <c r="M112" s="137">
        <f t="shared" si="4"/>
        <v>0</v>
      </c>
      <c r="N112" s="120">
        <f t="shared" si="5"/>
        <v>-1000</v>
      </c>
    </row>
    <row r="113" spans="1:14" x14ac:dyDescent="0.25">
      <c r="B113" s="109" t="s">
        <v>121</v>
      </c>
      <c r="C113" s="120">
        <v>60000</v>
      </c>
      <c r="H113" s="109" t="s">
        <v>121</v>
      </c>
      <c r="I113" s="120">
        <v>0</v>
      </c>
      <c r="M113" s="137">
        <f t="shared" si="4"/>
        <v>0</v>
      </c>
      <c r="N113" s="120">
        <f t="shared" si="5"/>
        <v>-60000</v>
      </c>
    </row>
    <row r="114" spans="1:14" x14ac:dyDescent="0.25">
      <c r="H114" s="109" t="s">
        <v>81</v>
      </c>
      <c r="I114" s="120">
        <v>80000</v>
      </c>
      <c r="M114" s="137">
        <f t="shared" si="4"/>
        <v>0</v>
      </c>
      <c r="N114" s="120">
        <f t="shared" si="5"/>
        <v>80000</v>
      </c>
    </row>
    <row r="115" spans="1:14" x14ac:dyDescent="0.25">
      <c r="A115" s="109" t="s">
        <v>80</v>
      </c>
      <c r="G115" s="109" t="s">
        <v>80</v>
      </c>
      <c r="M115" s="137" t="str">
        <f t="shared" si="4"/>
        <v>Utbildning</v>
      </c>
      <c r="N115" s="120">
        <f t="shared" si="5"/>
        <v>0</v>
      </c>
    </row>
    <row r="116" spans="1:14" x14ac:dyDescent="0.25">
      <c r="B116" s="109" t="s">
        <v>44</v>
      </c>
      <c r="C116" s="120">
        <v>42000</v>
      </c>
      <c r="H116" s="109" t="s">
        <v>44</v>
      </c>
      <c r="I116" s="120">
        <v>0</v>
      </c>
      <c r="M116" s="137">
        <f t="shared" si="4"/>
        <v>0</v>
      </c>
      <c r="N116" s="120">
        <f>I116-C116</f>
        <v>-42000</v>
      </c>
    </row>
    <row r="117" spans="1:14" x14ac:dyDescent="0.25">
      <c r="B117" s="109" t="s">
        <v>45</v>
      </c>
      <c r="C117" s="120">
        <v>0</v>
      </c>
      <c r="H117" s="109" t="s">
        <v>45</v>
      </c>
      <c r="I117" s="120">
        <v>0</v>
      </c>
      <c r="M117" s="137">
        <f t="shared" si="4"/>
        <v>0</v>
      </c>
      <c r="N117" s="120">
        <f t="shared" si="5"/>
        <v>0</v>
      </c>
    </row>
    <row r="118" spans="1:14" x14ac:dyDescent="0.25">
      <c r="B118" s="109" t="s">
        <v>81</v>
      </c>
      <c r="C118" s="120">
        <v>0</v>
      </c>
      <c r="H118" s="109" t="s">
        <v>81</v>
      </c>
      <c r="I118" s="120">
        <v>0</v>
      </c>
      <c r="M118" s="137">
        <f t="shared" si="4"/>
        <v>0</v>
      </c>
      <c r="N118" s="120">
        <f t="shared" si="5"/>
        <v>0</v>
      </c>
    </row>
    <row r="119" spans="1:14" x14ac:dyDescent="0.25">
      <c r="B119" s="109" t="s">
        <v>82</v>
      </c>
      <c r="C119" s="120">
        <v>0</v>
      </c>
      <c r="H119" s="109" t="s">
        <v>82</v>
      </c>
      <c r="I119" s="120">
        <v>0</v>
      </c>
      <c r="M119" s="137">
        <f t="shared" si="4"/>
        <v>0</v>
      </c>
      <c r="N119" s="120">
        <f t="shared" si="5"/>
        <v>0</v>
      </c>
    </row>
    <row r="120" spans="1:14" x14ac:dyDescent="0.25">
      <c r="M120" s="137">
        <f t="shared" si="4"/>
        <v>0</v>
      </c>
      <c r="N120" s="120">
        <f t="shared" si="5"/>
        <v>0</v>
      </c>
    </row>
    <row r="121" spans="1:14" x14ac:dyDescent="0.25">
      <c r="A121" s="109" t="s">
        <v>83</v>
      </c>
      <c r="M121" s="137">
        <f t="shared" si="4"/>
        <v>0</v>
      </c>
      <c r="N121" s="120">
        <f t="shared" si="5"/>
        <v>0</v>
      </c>
    </row>
    <row r="122" spans="1:14" x14ac:dyDescent="0.25">
      <c r="B122" s="109" t="s">
        <v>108</v>
      </c>
      <c r="C122" s="120">
        <v>197130</v>
      </c>
      <c r="M122" s="137">
        <f t="shared" si="4"/>
        <v>0</v>
      </c>
      <c r="N122" s="120">
        <f t="shared" si="5"/>
        <v>-197130</v>
      </c>
    </row>
    <row r="123" spans="1:14" ht="14.25" customHeight="1" x14ac:dyDescent="0.25">
      <c r="A123" s="109" t="s">
        <v>125</v>
      </c>
      <c r="G123" s="109" t="s">
        <v>125</v>
      </c>
      <c r="M123" s="137" t="str">
        <f t="shared" si="4"/>
        <v xml:space="preserve">Tillkommande poster under året </v>
      </c>
      <c r="N123" s="120">
        <f t="shared" si="5"/>
        <v>0</v>
      </c>
    </row>
    <row r="124" spans="1:14" x14ac:dyDescent="0.25">
      <c r="B124" s="109" t="s">
        <v>147</v>
      </c>
      <c r="C124" s="120">
        <v>20000</v>
      </c>
      <c r="H124" s="109" t="s">
        <v>138</v>
      </c>
      <c r="I124" s="120">
        <v>10000</v>
      </c>
      <c r="M124" s="137">
        <f t="shared" si="4"/>
        <v>0</v>
      </c>
      <c r="N124" s="120">
        <f t="shared" si="5"/>
        <v>-10000</v>
      </c>
    </row>
    <row r="125" spans="1:14" x14ac:dyDescent="0.25">
      <c r="C125" s="120">
        <v>0</v>
      </c>
      <c r="M125" s="137">
        <f t="shared" si="4"/>
        <v>0</v>
      </c>
      <c r="N125" s="120">
        <f t="shared" si="5"/>
        <v>0</v>
      </c>
    </row>
    <row r="126" spans="1:14" x14ac:dyDescent="0.25">
      <c r="C126" s="120">
        <v>0</v>
      </c>
      <c r="M126" s="137">
        <f t="shared" si="4"/>
        <v>0</v>
      </c>
      <c r="N126" s="120">
        <f t="shared" si="5"/>
        <v>0</v>
      </c>
    </row>
    <row r="127" spans="1:14" x14ac:dyDescent="0.25">
      <c r="C127" s="120">
        <v>0</v>
      </c>
      <c r="M127" s="137">
        <f t="shared" si="4"/>
        <v>0</v>
      </c>
      <c r="N127" s="120">
        <f t="shared" si="5"/>
        <v>0</v>
      </c>
    </row>
    <row r="128" spans="1:14" x14ac:dyDescent="0.25">
      <c r="C128" s="120">
        <v>0</v>
      </c>
      <c r="M128" s="137">
        <f t="shared" si="4"/>
        <v>0</v>
      </c>
      <c r="N128" s="120">
        <f t="shared" si="5"/>
        <v>0</v>
      </c>
    </row>
    <row r="129" spans="1:14" x14ac:dyDescent="0.25">
      <c r="C129" s="120">
        <v>0</v>
      </c>
      <c r="M129" s="137">
        <f t="shared" si="4"/>
        <v>0</v>
      </c>
      <c r="N129" s="120">
        <f t="shared" si="5"/>
        <v>0</v>
      </c>
    </row>
    <row r="130" spans="1:14" x14ac:dyDescent="0.25">
      <c r="C130" s="120">
        <v>0</v>
      </c>
      <c r="M130" s="137">
        <f t="shared" si="4"/>
        <v>0</v>
      </c>
      <c r="N130" s="120">
        <f t="shared" si="5"/>
        <v>0</v>
      </c>
    </row>
    <row r="131" spans="1:14" x14ac:dyDescent="0.25">
      <c r="C131" s="120">
        <v>0</v>
      </c>
      <c r="M131" s="137">
        <f t="shared" si="4"/>
        <v>0</v>
      </c>
      <c r="N131" s="120">
        <f t="shared" si="5"/>
        <v>0</v>
      </c>
    </row>
    <row r="132" spans="1:14" x14ac:dyDescent="0.25">
      <c r="C132" s="120">
        <v>0</v>
      </c>
      <c r="M132" s="137">
        <f t="shared" si="4"/>
        <v>0</v>
      </c>
      <c r="N132" s="120">
        <f t="shared" si="5"/>
        <v>0</v>
      </c>
    </row>
    <row r="134" spans="1:14" x14ac:dyDescent="0.25">
      <c r="A134" s="137" t="s">
        <v>102</v>
      </c>
      <c r="B134" s="137"/>
      <c r="C134" s="142">
        <v>5083228.2832000004</v>
      </c>
      <c r="D134" s="137"/>
      <c r="E134" s="168"/>
      <c r="F134" s="137"/>
      <c r="G134" s="137" t="s">
        <v>102</v>
      </c>
      <c r="H134" s="137"/>
      <c r="I134" s="142">
        <f>SUM(I31:I124)</f>
        <v>5456076</v>
      </c>
      <c r="J134" s="137"/>
      <c r="K134" s="168"/>
      <c r="L134" s="137"/>
      <c r="M134" s="137" t="str">
        <f>G134</f>
        <v>TOTALA KOSTNADER:</v>
      </c>
      <c r="N134" s="142">
        <f>I134-C134</f>
        <v>372847.71679999959</v>
      </c>
    </row>
    <row r="138" spans="1:14" x14ac:dyDescent="0.25">
      <c r="C138" s="120">
        <f>C23-C134</f>
        <v>742171.71679999959</v>
      </c>
      <c r="G138" s="109" t="s">
        <v>111</v>
      </c>
      <c r="I138" s="120">
        <f>I23-I134</f>
        <v>585924</v>
      </c>
    </row>
  </sheetData>
  <mergeCells count="11">
    <mergeCell ref="G9:H9"/>
    <mergeCell ref="G4:H4"/>
    <mergeCell ref="G5:H5"/>
    <mergeCell ref="G6:H6"/>
    <mergeCell ref="G7:H7"/>
    <mergeCell ref="G8:H8"/>
    <mergeCell ref="G28:H28"/>
    <mergeCell ref="G10:H10"/>
    <mergeCell ref="G11:H11"/>
    <mergeCell ref="G12:H12"/>
    <mergeCell ref="G14:H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88A7-4191-46FD-AA01-D587CE2EBAA2}">
  <dimension ref="A1:AN171"/>
  <sheetViews>
    <sheetView zoomScale="80" zoomScaleNormal="80" workbookViewId="0">
      <pane xSplit="2" ySplit="4" topLeftCell="R106" activePane="bottomRight" state="frozen"/>
      <selection activeCell="C3" sqref="C3:F3"/>
      <selection pane="topRight" activeCell="C3" sqref="C3:F3"/>
      <selection pane="bottomLeft" activeCell="C3" sqref="C3:F3"/>
      <selection pane="bottomRight" activeCell="U175" sqref="U175"/>
    </sheetView>
  </sheetViews>
  <sheetFormatPr defaultRowHeight="15" x14ac:dyDescent="0.25"/>
  <cols>
    <col min="1" max="1" width="12.42578125" style="41" customWidth="1"/>
    <col min="2" max="2" width="36.5703125" customWidth="1"/>
    <col min="3" max="3" width="1.5703125" customWidth="1"/>
    <col min="4" max="4" width="13.42578125" bestFit="1" customWidth="1"/>
    <col min="5" max="5" width="14" bestFit="1" customWidth="1"/>
    <col min="6" max="6" width="13.5703125" bestFit="1" customWidth="1"/>
    <col min="7" max="7" width="14" bestFit="1" customWidth="1"/>
    <col min="8" max="8" width="13.85546875" bestFit="1" customWidth="1"/>
    <col min="9" max="9" width="14.42578125" bestFit="1" customWidth="1"/>
    <col min="10" max="10" width="13.42578125" bestFit="1" customWidth="1"/>
    <col min="11" max="12" width="14" bestFit="1" customWidth="1"/>
    <col min="13" max="14" width="14.5703125" bestFit="1" customWidth="1"/>
    <col min="15" max="15" width="15.28515625" bestFit="1" customWidth="1"/>
    <col min="16" max="16" width="13.85546875" bestFit="1" customWidth="1"/>
    <col min="17" max="17" width="14.42578125" bestFit="1" customWidth="1"/>
    <col min="18" max="18" width="15.28515625" bestFit="1" customWidth="1"/>
    <col min="19" max="19" width="14.42578125" bestFit="1" customWidth="1"/>
    <col min="20" max="20" width="15" bestFit="1" customWidth="1"/>
    <col min="21" max="21" width="14.28515625" bestFit="1" customWidth="1"/>
    <col min="22" max="22" width="14.85546875" bestFit="1" customWidth="1"/>
    <col min="23" max="23" width="14" bestFit="1" customWidth="1"/>
    <col min="24" max="24" width="15.42578125" bestFit="1" customWidth="1"/>
    <col min="25" max="25" width="14.5703125" bestFit="1" customWidth="1"/>
    <col min="26" max="26" width="15.28515625" bestFit="1" customWidth="1"/>
    <col min="27" max="27" width="15.85546875" bestFit="1" customWidth="1"/>
    <col min="29" max="29" width="15.7109375" bestFit="1" customWidth="1"/>
    <col min="30" max="30" width="16.42578125" bestFit="1" customWidth="1"/>
    <col min="31" max="31" width="14.85546875" bestFit="1" customWidth="1"/>
    <col min="32" max="32" width="4.42578125" style="70" customWidth="1"/>
    <col min="33" max="33" width="32.140625" bestFit="1" customWidth="1"/>
    <col min="34" max="34" width="34" bestFit="1" customWidth="1"/>
    <col min="35" max="35" width="33.5703125" bestFit="1" customWidth="1"/>
    <col min="36" max="36" width="17" bestFit="1" customWidth="1"/>
    <col min="37" max="37" width="2.85546875" customWidth="1"/>
    <col min="38" max="38" width="18.85546875" customWidth="1"/>
  </cols>
  <sheetData>
    <row r="1" spans="1:40" x14ac:dyDescent="0.25">
      <c r="A1" s="42"/>
      <c r="B1" s="43"/>
      <c r="C1" s="43"/>
      <c r="D1" s="274" t="s">
        <v>145</v>
      </c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"/>
      <c r="AG1" s="1"/>
      <c r="AH1" s="1"/>
      <c r="AI1" s="1"/>
      <c r="AJ1" s="1"/>
      <c r="AK1" s="1"/>
    </row>
    <row r="2" spans="1:40" x14ac:dyDescent="0.25">
      <c r="A2" s="42"/>
      <c r="B2" s="43"/>
      <c r="C2" s="43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"/>
      <c r="AG2" s="1"/>
      <c r="AH2" s="1"/>
      <c r="AI2" s="1"/>
      <c r="AJ2" s="1"/>
      <c r="AK2" s="1"/>
    </row>
    <row r="3" spans="1:40" ht="19.5" thickBot="1" x14ac:dyDescent="0.3">
      <c r="A3" s="42"/>
      <c r="B3" s="44"/>
      <c r="C3" s="44"/>
      <c r="D3" s="275"/>
      <c r="E3" s="276"/>
      <c r="F3" s="276"/>
      <c r="G3" s="276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2"/>
      <c r="AG3" s="2"/>
      <c r="AH3" s="2"/>
      <c r="AI3" s="2"/>
      <c r="AJ3" s="2"/>
      <c r="AK3" s="2"/>
    </row>
    <row r="4" spans="1:40" ht="18.75" x14ac:dyDescent="0.25">
      <c r="A4" s="42"/>
      <c r="B4" s="45"/>
      <c r="C4" s="45"/>
      <c r="D4" s="3" t="s">
        <v>0</v>
      </c>
      <c r="E4" s="4" t="s">
        <v>1</v>
      </c>
      <c r="F4" s="3" t="s">
        <v>2</v>
      </c>
      <c r="G4" s="4" t="s">
        <v>25</v>
      </c>
      <c r="H4" s="3" t="s">
        <v>3</v>
      </c>
      <c r="I4" s="4" t="s">
        <v>4</v>
      </c>
      <c r="J4" s="3" t="s">
        <v>5</v>
      </c>
      <c r="K4" s="4" t="s">
        <v>6</v>
      </c>
      <c r="L4" s="3" t="s">
        <v>7</v>
      </c>
      <c r="M4" s="4" t="s">
        <v>8</v>
      </c>
      <c r="N4" s="3" t="s">
        <v>9</v>
      </c>
      <c r="O4" s="4" t="s">
        <v>10</v>
      </c>
      <c r="P4" s="3" t="s">
        <v>11</v>
      </c>
      <c r="Q4" s="4" t="s">
        <v>12</v>
      </c>
      <c r="R4" s="3" t="s">
        <v>13</v>
      </c>
      <c r="S4" s="4" t="s">
        <v>14</v>
      </c>
      <c r="T4" s="3" t="s">
        <v>15</v>
      </c>
      <c r="U4" s="178" t="s">
        <v>16</v>
      </c>
      <c r="V4" s="3" t="s">
        <v>17</v>
      </c>
      <c r="W4" s="4" t="s">
        <v>18</v>
      </c>
      <c r="X4" s="3" t="s">
        <v>19</v>
      </c>
      <c r="Y4" s="4" t="s">
        <v>20</v>
      </c>
      <c r="Z4" s="219" t="s">
        <v>21</v>
      </c>
      <c r="AA4" s="4" t="s">
        <v>38</v>
      </c>
      <c r="AB4" s="5"/>
      <c r="AC4" s="3" t="s">
        <v>22</v>
      </c>
      <c r="AD4" s="4" t="s">
        <v>23</v>
      </c>
      <c r="AE4" s="130" t="s">
        <v>107</v>
      </c>
      <c r="AF4" s="2"/>
      <c r="AG4" s="1"/>
      <c r="AH4" s="1"/>
      <c r="AI4" s="1"/>
      <c r="AJ4" s="1"/>
      <c r="AK4" s="1"/>
    </row>
    <row r="5" spans="1:40" ht="18.75" x14ac:dyDescent="0.25">
      <c r="A5" s="42"/>
      <c r="B5" s="46" t="s">
        <v>116</v>
      </c>
      <c r="C5" s="46"/>
      <c r="D5" s="6"/>
      <c r="E5" s="7"/>
      <c r="F5" s="6"/>
      <c r="G5" s="7"/>
      <c r="H5" s="6"/>
      <c r="I5" s="7"/>
      <c r="J5" s="6"/>
      <c r="K5" s="7"/>
      <c r="L5" s="6"/>
      <c r="M5" s="7"/>
      <c r="N5" s="6"/>
      <c r="O5" s="7"/>
      <c r="P5" s="6"/>
      <c r="Q5" s="7"/>
      <c r="R5" s="6"/>
      <c r="S5" s="7"/>
      <c r="T5" s="6"/>
      <c r="U5" s="179"/>
      <c r="V5" s="6"/>
      <c r="W5" s="7"/>
      <c r="X5" s="6"/>
      <c r="Y5" s="7"/>
      <c r="Z5" s="220"/>
      <c r="AA5" s="7"/>
      <c r="AB5" s="8"/>
      <c r="AC5" s="128"/>
      <c r="AD5" s="129"/>
      <c r="AE5" s="131"/>
      <c r="AF5" s="195"/>
      <c r="AG5" s="29"/>
      <c r="AH5" s="9" t="s">
        <v>173</v>
      </c>
      <c r="AI5" s="10" t="s">
        <v>174</v>
      </c>
      <c r="AJ5" s="10" t="s">
        <v>172</v>
      </c>
      <c r="AK5" s="29"/>
      <c r="AL5" s="9" t="s">
        <v>171</v>
      </c>
    </row>
    <row r="6" spans="1:40" x14ac:dyDescent="0.25">
      <c r="A6" s="255" t="s">
        <v>127</v>
      </c>
      <c r="B6" s="255"/>
      <c r="C6" s="182"/>
      <c r="D6" s="11">
        <f>'Årsbudget per månad'!D8</f>
        <v>45000</v>
      </c>
      <c r="E6" s="106"/>
      <c r="F6" s="11">
        <f>'Årsbudget per månad'!E8</f>
        <v>35000</v>
      </c>
      <c r="G6" s="106"/>
      <c r="H6" s="11">
        <f>'Årsbudget per månad'!F8</f>
        <v>8000</v>
      </c>
      <c r="I6" s="106"/>
      <c r="J6" s="11">
        <f>'Årsbudget per månad'!G8</f>
        <v>6000</v>
      </c>
      <c r="K6" s="106"/>
      <c r="L6" s="11">
        <f>'Årsbudget per månad'!H8</f>
        <v>6000</v>
      </c>
      <c r="M6" s="106"/>
      <c r="N6" s="11">
        <f>'Årsbudget per månad'!I8</f>
        <v>2500</v>
      </c>
      <c r="O6" s="106"/>
      <c r="P6" s="11">
        <f>'Årsbudget per månad'!J8</f>
        <v>1500</v>
      </c>
      <c r="Q6" s="106"/>
      <c r="R6" s="11">
        <f>'Årsbudget per månad'!K8</f>
        <v>10000</v>
      </c>
      <c r="S6" s="106"/>
      <c r="T6" s="11">
        <f>'Årsbudget per månad'!L8</f>
        <v>3000</v>
      </c>
      <c r="U6" s="180"/>
      <c r="V6" s="11">
        <f>'Årsbudget per månad'!M8</f>
        <v>2000</v>
      </c>
      <c r="W6" s="106"/>
      <c r="X6" s="11">
        <f>'Årsbudget per månad'!N8</f>
        <v>1000</v>
      </c>
      <c r="Y6" s="106"/>
      <c r="Z6" s="221">
        <f>'Årsbudget per månad'!O8</f>
        <v>0</v>
      </c>
      <c r="AA6" s="106"/>
      <c r="AB6" s="12"/>
      <c r="AC6" s="11">
        <f>D6</f>
        <v>45000</v>
      </c>
      <c r="AD6" s="101">
        <f>E6</f>
        <v>0</v>
      </c>
      <c r="AE6" s="13">
        <f>D6+F6+H6+J6+L6+N6+P6+R6+T6+V6+X6+Z6</f>
        <v>120000</v>
      </c>
      <c r="AF6" s="267" t="s">
        <v>127</v>
      </c>
      <c r="AG6" s="268"/>
      <c r="AH6" s="14">
        <f t="shared" ref="AH6:AH16" si="0">AD6/AE6</f>
        <v>0</v>
      </c>
      <c r="AI6" s="15">
        <f t="shared" ref="AI6:AI16" si="1">AC6/AE6</f>
        <v>0.375</v>
      </c>
      <c r="AJ6" s="16">
        <f>AH6-AI6</f>
        <v>-0.375</v>
      </c>
      <c r="AK6" s="1"/>
      <c r="AL6" s="201">
        <f>AD6-AC6</f>
        <v>-45000</v>
      </c>
      <c r="AN6" s="90"/>
    </row>
    <row r="7" spans="1:40" x14ac:dyDescent="0.25">
      <c r="A7" s="255" t="s">
        <v>128</v>
      </c>
      <c r="B7" s="255"/>
      <c r="C7" s="182"/>
      <c r="D7" s="11">
        <f>'Årsbudget per månad'!D9</f>
        <v>780000</v>
      </c>
      <c r="E7" s="106"/>
      <c r="F7" s="11">
        <f>'Årsbudget per månad'!E9</f>
        <v>450000</v>
      </c>
      <c r="G7" s="106"/>
      <c r="H7" s="11">
        <f>'Årsbudget per månad'!F9</f>
        <v>130000</v>
      </c>
      <c r="I7" s="106"/>
      <c r="J7" s="11">
        <f>'Årsbudget per månad'!G9</f>
        <v>120000</v>
      </c>
      <c r="K7" s="106"/>
      <c r="L7" s="11">
        <f>'Årsbudget per månad'!H9</f>
        <v>110000</v>
      </c>
      <c r="M7" s="106"/>
      <c r="N7" s="11">
        <f>'Årsbudget per månad'!I9</f>
        <v>35000</v>
      </c>
      <c r="O7" s="106"/>
      <c r="P7" s="11">
        <f>'Årsbudget per månad'!J9</f>
        <v>35000</v>
      </c>
      <c r="Q7" s="106"/>
      <c r="R7" s="11">
        <f>'Årsbudget per månad'!K9</f>
        <v>150000</v>
      </c>
      <c r="S7" s="106"/>
      <c r="T7" s="11">
        <f>'Årsbudget per månad'!L9</f>
        <v>55000</v>
      </c>
      <c r="U7" s="180"/>
      <c r="V7" s="11">
        <f>'Årsbudget per månad'!M9</f>
        <v>30000</v>
      </c>
      <c r="W7" s="106"/>
      <c r="X7" s="11">
        <f>'Årsbudget per månad'!N9</f>
        <v>5000</v>
      </c>
      <c r="Y7" s="106"/>
      <c r="Z7" s="221">
        <f>'Årsbudget per månad'!O9</f>
        <v>0</v>
      </c>
      <c r="AA7" s="106"/>
      <c r="AB7" s="12"/>
      <c r="AC7" s="11">
        <f t="shared" ref="AC7:AC45" si="2">D7</f>
        <v>780000</v>
      </c>
      <c r="AD7" s="101">
        <f t="shared" ref="AD7:AD45" si="3">E7</f>
        <v>0</v>
      </c>
      <c r="AE7" s="13">
        <f t="shared" ref="AE7:AE45" si="4">D7+F7+H7+J7+L7+N7+P7+R7+T7+V7+X7+Z7</f>
        <v>1900000</v>
      </c>
      <c r="AF7" s="267" t="s">
        <v>128</v>
      </c>
      <c r="AG7" s="268"/>
      <c r="AH7" s="14">
        <f t="shared" si="0"/>
        <v>0</v>
      </c>
      <c r="AI7" s="15">
        <f t="shared" si="1"/>
        <v>0.41052631578947368</v>
      </c>
      <c r="AJ7" s="17">
        <f>AH7-AI7</f>
        <v>-0.41052631578947368</v>
      </c>
      <c r="AK7" s="1"/>
      <c r="AL7" s="201">
        <f t="shared" ref="AL7:AL47" si="5">AD7-AC7</f>
        <v>-780000</v>
      </c>
    </row>
    <row r="8" spans="1:40" x14ac:dyDescent="0.25">
      <c r="A8" s="255" t="s">
        <v>129</v>
      </c>
      <c r="B8" s="255"/>
      <c r="C8" s="182"/>
      <c r="D8" s="11">
        <f>'Årsbudget per månad'!D10</f>
        <v>0</v>
      </c>
      <c r="E8" s="106"/>
      <c r="F8" s="11">
        <f>'Årsbudget per månad'!E10</f>
        <v>225000</v>
      </c>
      <c r="G8" s="106"/>
      <c r="H8" s="11">
        <f>'Årsbudget per månad'!F10</f>
        <v>0</v>
      </c>
      <c r="I8" s="106"/>
      <c r="J8" s="11">
        <f>'Årsbudget per månad'!G10</f>
        <v>0</v>
      </c>
      <c r="K8" s="106"/>
      <c r="L8" s="11">
        <f>'Årsbudget per månad'!H10</f>
        <v>0</v>
      </c>
      <c r="M8" s="106"/>
      <c r="N8" s="11">
        <f>'Årsbudget per månad'!I10</f>
        <v>0</v>
      </c>
      <c r="O8" s="106"/>
      <c r="P8" s="11">
        <f>'Årsbudget per månad'!J10</f>
        <v>0</v>
      </c>
      <c r="Q8" s="106"/>
      <c r="R8" s="11">
        <f>'Årsbudget per månad'!K10</f>
        <v>225000</v>
      </c>
      <c r="S8" s="106"/>
      <c r="T8" s="11">
        <f>'Årsbudget per månad'!L10</f>
        <v>0</v>
      </c>
      <c r="U8" s="180"/>
      <c r="V8" s="11">
        <f>'Årsbudget per månad'!M10</f>
        <v>0</v>
      </c>
      <c r="W8" s="106"/>
      <c r="X8" s="11">
        <f>'Årsbudget per månad'!N10</f>
        <v>0</v>
      </c>
      <c r="Y8" s="106"/>
      <c r="Z8" s="221">
        <f>'Årsbudget per månad'!O10</f>
        <v>0</v>
      </c>
      <c r="AA8" s="106"/>
      <c r="AB8" s="12"/>
      <c r="AC8" s="11">
        <f t="shared" si="2"/>
        <v>0</v>
      </c>
      <c r="AD8" s="101">
        <f t="shared" si="3"/>
        <v>0</v>
      </c>
      <c r="AE8" s="13">
        <f t="shared" si="4"/>
        <v>450000</v>
      </c>
      <c r="AF8" s="267" t="s">
        <v>129</v>
      </c>
      <c r="AG8" s="268"/>
      <c r="AH8" s="14">
        <f t="shared" si="0"/>
        <v>0</v>
      </c>
      <c r="AI8" s="15">
        <f t="shared" si="1"/>
        <v>0</v>
      </c>
      <c r="AJ8" s="17">
        <f t="shared" ref="AJ8:AJ56" si="6">AH8-AI8</f>
        <v>0</v>
      </c>
      <c r="AK8" s="1"/>
      <c r="AL8" s="201">
        <f t="shared" si="5"/>
        <v>0</v>
      </c>
    </row>
    <row r="9" spans="1:40" x14ac:dyDescent="0.25">
      <c r="A9" s="255" t="s">
        <v>26</v>
      </c>
      <c r="B9" s="255"/>
      <c r="C9" s="182"/>
      <c r="D9" s="11">
        <f>'Årsbudget per månad'!D11</f>
        <v>166000</v>
      </c>
      <c r="E9" s="106"/>
      <c r="F9" s="11">
        <f>'Årsbudget per månad'!E11</f>
        <v>0</v>
      </c>
      <c r="G9" s="106"/>
      <c r="H9" s="11">
        <f>'Årsbudget per månad'!F11</f>
        <v>0</v>
      </c>
      <c r="I9" s="106"/>
      <c r="J9" s="11">
        <f>'Årsbudget per månad'!G11</f>
        <v>0</v>
      </c>
      <c r="K9" s="106"/>
      <c r="L9" s="11">
        <f>'Årsbudget per månad'!H11</f>
        <v>0</v>
      </c>
      <c r="M9" s="106"/>
      <c r="N9" s="11">
        <f>'Årsbudget per månad'!I11</f>
        <v>0</v>
      </c>
      <c r="O9" s="106"/>
      <c r="P9" s="11">
        <f>'Årsbudget per månad'!J11</f>
        <v>0</v>
      </c>
      <c r="Q9" s="106"/>
      <c r="R9" s="11">
        <f>'Årsbudget per månad'!K11</f>
        <v>212000</v>
      </c>
      <c r="S9" s="106"/>
      <c r="T9" s="11">
        <f>'Årsbudget per månad'!L11</f>
        <v>0</v>
      </c>
      <c r="U9" s="180"/>
      <c r="V9" s="11">
        <f>'Årsbudget per månad'!M11</f>
        <v>0</v>
      </c>
      <c r="W9" s="106"/>
      <c r="X9" s="11">
        <f>'Årsbudget per månad'!N11</f>
        <v>0</v>
      </c>
      <c r="Y9" s="106"/>
      <c r="Z9" s="221">
        <f>'Årsbudget per månad'!O11</f>
        <v>0</v>
      </c>
      <c r="AA9" s="106"/>
      <c r="AB9" s="12"/>
      <c r="AC9" s="11">
        <f t="shared" si="2"/>
        <v>166000</v>
      </c>
      <c r="AD9" s="101">
        <f t="shared" si="3"/>
        <v>0</v>
      </c>
      <c r="AE9" s="13">
        <f t="shared" si="4"/>
        <v>378000</v>
      </c>
      <c r="AF9" s="267" t="s">
        <v>26</v>
      </c>
      <c r="AG9" s="268"/>
      <c r="AH9" s="14">
        <f t="shared" si="0"/>
        <v>0</v>
      </c>
      <c r="AI9" s="15">
        <f t="shared" si="1"/>
        <v>0.43915343915343913</v>
      </c>
      <c r="AJ9" s="17">
        <f t="shared" si="6"/>
        <v>-0.43915343915343913</v>
      </c>
      <c r="AK9" s="1"/>
      <c r="AL9" s="201">
        <f t="shared" si="5"/>
        <v>-166000</v>
      </c>
    </row>
    <row r="10" spans="1:40" x14ac:dyDescent="0.25">
      <c r="A10" s="255" t="s">
        <v>27</v>
      </c>
      <c r="B10" s="255"/>
      <c r="C10" s="182"/>
      <c r="D10" s="11">
        <f>'Årsbudget per månad'!D12</f>
        <v>0</v>
      </c>
      <c r="E10" s="106"/>
      <c r="F10" s="11">
        <f>'Årsbudget per månad'!E12</f>
        <v>250000</v>
      </c>
      <c r="G10" s="106"/>
      <c r="H10" s="11">
        <f>'Årsbudget per månad'!F12</f>
        <v>0</v>
      </c>
      <c r="I10" s="106"/>
      <c r="J10" s="11">
        <f>'Årsbudget per månad'!G12</f>
        <v>0</v>
      </c>
      <c r="K10" s="106"/>
      <c r="L10" s="11">
        <f>'Årsbudget per månad'!H12</f>
        <v>0</v>
      </c>
      <c r="M10" s="106"/>
      <c r="N10" s="11">
        <f>'Årsbudget per månad'!I12</f>
        <v>0</v>
      </c>
      <c r="O10" s="106"/>
      <c r="P10" s="11">
        <f>'Årsbudget per månad'!J12</f>
        <v>0</v>
      </c>
      <c r="Q10" s="106"/>
      <c r="R10" s="11">
        <f>'Årsbudget per månad'!K12</f>
        <v>250000</v>
      </c>
      <c r="S10" s="106"/>
      <c r="T10" s="11">
        <f>'Årsbudget per månad'!L12</f>
        <v>0</v>
      </c>
      <c r="U10" s="180"/>
      <c r="V10" s="11">
        <f>'Årsbudget per månad'!M12</f>
        <v>0</v>
      </c>
      <c r="W10" s="106"/>
      <c r="X10" s="11">
        <f>'Årsbudget per månad'!N12</f>
        <v>0</v>
      </c>
      <c r="Y10" s="106"/>
      <c r="Z10" s="221">
        <f>'Årsbudget per månad'!O12</f>
        <v>0</v>
      </c>
      <c r="AA10" s="106"/>
      <c r="AB10" s="12"/>
      <c r="AC10" s="11">
        <f t="shared" si="2"/>
        <v>0</v>
      </c>
      <c r="AD10" s="101">
        <f t="shared" si="3"/>
        <v>0</v>
      </c>
      <c r="AE10" s="13">
        <f t="shared" si="4"/>
        <v>500000</v>
      </c>
      <c r="AF10" s="267" t="s">
        <v>27</v>
      </c>
      <c r="AG10" s="268"/>
      <c r="AH10" s="14">
        <f t="shared" si="0"/>
        <v>0</v>
      </c>
      <c r="AI10" s="15">
        <f t="shared" si="1"/>
        <v>0</v>
      </c>
      <c r="AJ10" s="17">
        <f t="shared" si="6"/>
        <v>0</v>
      </c>
      <c r="AK10" s="1"/>
      <c r="AL10" s="201">
        <f t="shared" si="5"/>
        <v>0</v>
      </c>
    </row>
    <row r="11" spans="1:40" x14ac:dyDescent="0.25">
      <c r="A11" s="255" t="s">
        <v>28</v>
      </c>
      <c r="B11" s="255"/>
      <c r="C11" s="182"/>
      <c r="D11" s="11">
        <f>'Årsbudget per månad'!D13</f>
        <v>0</v>
      </c>
      <c r="E11" s="106"/>
      <c r="F11" s="11">
        <f>'Årsbudget per månad'!E13</f>
        <v>0</v>
      </c>
      <c r="G11" s="106"/>
      <c r="H11" s="11">
        <f>'Årsbudget per månad'!F13</f>
        <v>50000</v>
      </c>
      <c r="I11" s="106"/>
      <c r="J11" s="11">
        <f>'Årsbudget per månad'!G13</f>
        <v>0</v>
      </c>
      <c r="K11" s="106"/>
      <c r="L11" s="11">
        <f>'Årsbudget per månad'!H13</f>
        <v>0</v>
      </c>
      <c r="M11" s="106"/>
      <c r="N11" s="11">
        <f>'Årsbudget per månad'!I13</f>
        <v>0</v>
      </c>
      <c r="O11" s="106"/>
      <c r="P11" s="11">
        <f>'Årsbudget per månad'!J13</f>
        <v>0</v>
      </c>
      <c r="Q11" s="106"/>
      <c r="R11" s="11">
        <f>'Årsbudget per månad'!K13</f>
        <v>0</v>
      </c>
      <c r="S11" s="106"/>
      <c r="T11" s="11">
        <f>'Årsbudget per månad'!L13</f>
        <v>0</v>
      </c>
      <c r="U11" s="180"/>
      <c r="V11" s="11">
        <f>'Årsbudget per månad'!M13</f>
        <v>0</v>
      </c>
      <c r="W11" s="106"/>
      <c r="X11" s="11">
        <f>'Årsbudget per månad'!N13</f>
        <v>0</v>
      </c>
      <c r="Y11" s="106"/>
      <c r="Z11" s="221">
        <f>'Årsbudget per månad'!O13</f>
        <v>0</v>
      </c>
      <c r="AA11" s="106"/>
      <c r="AB11" s="12"/>
      <c r="AC11" s="11">
        <f t="shared" si="2"/>
        <v>0</v>
      </c>
      <c r="AD11" s="101">
        <f t="shared" si="3"/>
        <v>0</v>
      </c>
      <c r="AE11" s="13">
        <f t="shared" si="4"/>
        <v>50000</v>
      </c>
      <c r="AF11" s="267" t="s">
        <v>28</v>
      </c>
      <c r="AG11" s="268"/>
      <c r="AH11" s="14">
        <f t="shared" si="0"/>
        <v>0</v>
      </c>
      <c r="AI11" s="15">
        <f t="shared" si="1"/>
        <v>0</v>
      </c>
      <c r="AJ11" s="17">
        <f t="shared" si="6"/>
        <v>0</v>
      </c>
      <c r="AK11" s="1"/>
      <c r="AL11" s="201">
        <f t="shared" si="5"/>
        <v>0</v>
      </c>
    </row>
    <row r="12" spans="1:40" x14ac:dyDescent="0.25">
      <c r="A12" s="255" t="s">
        <v>29</v>
      </c>
      <c r="B12" s="255"/>
      <c r="C12" s="182"/>
      <c r="D12" s="11">
        <f>'Årsbudget per månad'!D14</f>
        <v>0</v>
      </c>
      <c r="E12" s="106"/>
      <c r="F12" s="11">
        <f>'Årsbudget per månad'!E14</f>
        <v>0</v>
      </c>
      <c r="G12" s="106"/>
      <c r="H12" s="11">
        <f>'Årsbudget per månad'!F14</f>
        <v>0</v>
      </c>
      <c r="I12" s="106"/>
      <c r="J12" s="11">
        <f>'Årsbudget per månad'!G14</f>
        <v>0</v>
      </c>
      <c r="K12" s="106"/>
      <c r="L12" s="11">
        <f>'Årsbudget per månad'!H14</f>
        <v>0</v>
      </c>
      <c r="M12" s="106"/>
      <c r="N12" s="11">
        <f>'Årsbudget per månad'!I14</f>
        <v>0</v>
      </c>
      <c r="O12" s="106"/>
      <c r="P12" s="11">
        <f>'Årsbudget per månad'!J14</f>
        <v>0</v>
      </c>
      <c r="Q12" s="106"/>
      <c r="R12" s="11">
        <f>'Årsbudget per månad'!K14</f>
        <v>0</v>
      </c>
      <c r="S12" s="106"/>
      <c r="T12" s="11">
        <f>'Årsbudget per månad'!L14</f>
        <v>0</v>
      </c>
      <c r="U12" s="180"/>
      <c r="V12" s="11">
        <f>'Årsbudget per månad'!M14</f>
        <v>0</v>
      </c>
      <c r="W12" s="106"/>
      <c r="X12" s="11">
        <f>'Årsbudget per månad'!N14</f>
        <v>0</v>
      </c>
      <c r="Y12" s="106"/>
      <c r="Z12" s="221">
        <f>'Årsbudget per månad'!O14</f>
        <v>0</v>
      </c>
      <c r="AA12" s="106"/>
      <c r="AB12" s="12"/>
      <c r="AC12" s="11">
        <f t="shared" si="2"/>
        <v>0</v>
      </c>
      <c r="AD12" s="101">
        <f t="shared" si="3"/>
        <v>0</v>
      </c>
      <c r="AE12" s="13">
        <f t="shared" si="4"/>
        <v>0</v>
      </c>
      <c r="AF12" s="267" t="s">
        <v>29</v>
      </c>
      <c r="AG12" s="268"/>
      <c r="AH12" s="14" t="e">
        <f t="shared" si="0"/>
        <v>#DIV/0!</v>
      </c>
      <c r="AI12" s="15" t="e">
        <f t="shared" si="1"/>
        <v>#DIV/0!</v>
      </c>
      <c r="AJ12" s="17" t="e">
        <f t="shared" ref="AJ12:AJ20" si="7">AH12-AI12</f>
        <v>#DIV/0!</v>
      </c>
      <c r="AK12" s="1"/>
      <c r="AL12" s="201">
        <f t="shared" si="5"/>
        <v>0</v>
      </c>
    </row>
    <row r="13" spans="1:40" x14ac:dyDescent="0.25">
      <c r="A13" s="255" t="s">
        <v>30</v>
      </c>
      <c r="B13" s="255"/>
      <c r="C13" s="182"/>
      <c r="D13" s="11">
        <f>'Årsbudget per månad'!D15</f>
        <v>110000</v>
      </c>
      <c r="E13" s="106"/>
      <c r="F13" s="11">
        <f>'Årsbudget per månad'!E15</f>
        <v>50000</v>
      </c>
      <c r="G13" s="106"/>
      <c r="H13" s="11">
        <f>'Årsbudget per månad'!F15</f>
        <v>368000</v>
      </c>
      <c r="I13" s="106"/>
      <c r="J13" s="11">
        <f>'Årsbudget per månad'!G15</f>
        <v>0</v>
      </c>
      <c r="K13" s="106"/>
      <c r="L13" s="11">
        <f>'Årsbudget per månad'!H15</f>
        <v>0</v>
      </c>
      <c r="M13" s="106"/>
      <c r="N13" s="11">
        <f>'Årsbudget per månad'!I15</f>
        <v>0</v>
      </c>
      <c r="O13" s="106"/>
      <c r="P13" s="11">
        <f>'Årsbudget per månad'!J15</f>
        <v>0</v>
      </c>
      <c r="Q13" s="106"/>
      <c r="R13" s="11">
        <f>'Årsbudget per månad'!K15</f>
        <v>0</v>
      </c>
      <c r="S13" s="106"/>
      <c r="T13" s="11">
        <f>'Årsbudget per månad'!L15</f>
        <v>0</v>
      </c>
      <c r="U13" s="180"/>
      <c r="V13" s="11">
        <f>'Årsbudget per månad'!M15</f>
        <v>0</v>
      </c>
      <c r="W13" s="106"/>
      <c r="X13" s="11">
        <f>'Årsbudget per månad'!N15</f>
        <v>0</v>
      </c>
      <c r="Y13" s="106"/>
      <c r="Z13" s="221">
        <f>'Årsbudget per månad'!O15</f>
        <v>0</v>
      </c>
      <c r="AA13" s="106"/>
      <c r="AB13" s="12"/>
      <c r="AC13" s="11">
        <f t="shared" si="2"/>
        <v>110000</v>
      </c>
      <c r="AD13" s="101">
        <f t="shared" si="3"/>
        <v>0</v>
      </c>
      <c r="AE13" s="13">
        <f t="shared" si="4"/>
        <v>528000</v>
      </c>
      <c r="AF13" s="267" t="s">
        <v>30</v>
      </c>
      <c r="AG13" s="268"/>
      <c r="AH13" s="14">
        <f t="shared" si="0"/>
        <v>0</v>
      </c>
      <c r="AI13" s="15">
        <f t="shared" si="1"/>
        <v>0.20833333333333334</v>
      </c>
      <c r="AJ13" s="17">
        <f t="shared" si="7"/>
        <v>-0.20833333333333334</v>
      </c>
      <c r="AK13" s="1"/>
      <c r="AL13" s="201">
        <f t="shared" si="5"/>
        <v>-110000</v>
      </c>
    </row>
    <row r="14" spans="1:40" x14ac:dyDescent="0.25">
      <c r="A14" s="255" t="s">
        <v>31</v>
      </c>
      <c r="B14" s="255"/>
      <c r="C14" s="182"/>
      <c r="D14" s="11">
        <f>'Årsbudget per månad'!D16</f>
        <v>0</v>
      </c>
      <c r="E14" s="106"/>
      <c r="F14" s="11">
        <f>'Årsbudget per månad'!E16</f>
        <v>0</v>
      </c>
      <c r="G14" s="106"/>
      <c r="H14" s="11">
        <f>'Årsbudget per månad'!F16</f>
        <v>0</v>
      </c>
      <c r="I14" s="106"/>
      <c r="J14" s="11">
        <f>'Årsbudget per månad'!G16</f>
        <v>80000</v>
      </c>
      <c r="K14" s="106"/>
      <c r="L14" s="11">
        <f>'Årsbudget per månad'!H16</f>
        <v>300000</v>
      </c>
      <c r="M14" s="106"/>
      <c r="N14" s="11">
        <f>'Årsbudget per månad'!I16</f>
        <v>100000</v>
      </c>
      <c r="O14" s="106"/>
      <c r="P14" s="11">
        <f>'Årsbudget per månad'!J16</f>
        <v>80000</v>
      </c>
      <c r="Q14" s="106"/>
      <c r="R14" s="11">
        <f>'Årsbudget per månad'!K16</f>
        <v>200000</v>
      </c>
      <c r="S14" s="106"/>
      <c r="T14" s="11">
        <f>'Årsbudget per månad'!L16</f>
        <v>100000</v>
      </c>
      <c r="U14" s="180"/>
      <c r="V14" s="11">
        <f>'Årsbudget per månad'!M16</f>
        <v>20000</v>
      </c>
      <c r="W14" s="106"/>
      <c r="X14" s="11">
        <f>'Årsbudget per månad'!N16</f>
        <v>0</v>
      </c>
      <c r="Y14" s="106"/>
      <c r="Z14" s="221">
        <f>'Årsbudget per månad'!O16</f>
        <v>0</v>
      </c>
      <c r="AA14" s="106"/>
      <c r="AB14" s="12"/>
      <c r="AC14" s="11">
        <f t="shared" si="2"/>
        <v>0</v>
      </c>
      <c r="AD14" s="101">
        <f t="shared" si="3"/>
        <v>0</v>
      </c>
      <c r="AE14" s="13">
        <f t="shared" si="4"/>
        <v>880000</v>
      </c>
      <c r="AF14" s="267" t="s">
        <v>31</v>
      </c>
      <c r="AG14" s="268"/>
      <c r="AH14" s="14">
        <f t="shared" si="0"/>
        <v>0</v>
      </c>
      <c r="AI14" s="15">
        <f t="shared" si="1"/>
        <v>0</v>
      </c>
      <c r="AJ14" s="17">
        <f>AH14-AI14</f>
        <v>0</v>
      </c>
      <c r="AK14" s="1"/>
      <c r="AL14" s="201">
        <f t="shared" si="5"/>
        <v>0</v>
      </c>
    </row>
    <row r="15" spans="1:40" x14ac:dyDescent="0.25">
      <c r="A15" s="255" t="s">
        <v>33</v>
      </c>
      <c r="B15" s="255"/>
      <c r="C15" s="182"/>
      <c r="D15" s="11">
        <f>'Årsbudget per månad'!D17</f>
        <v>0</v>
      </c>
      <c r="E15" s="106"/>
      <c r="F15" s="11">
        <f>'Årsbudget per månad'!E17</f>
        <v>0</v>
      </c>
      <c r="G15" s="106"/>
      <c r="H15" s="11">
        <f>'Årsbudget per månad'!F17</f>
        <v>0</v>
      </c>
      <c r="I15" s="106"/>
      <c r="J15" s="11">
        <f>'Årsbudget per månad'!G17</f>
        <v>0</v>
      </c>
      <c r="K15" s="106"/>
      <c r="L15" s="11">
        <f>'Årsbudget per månad'!H17</f>
        <v>0</v>
      </c>
      <c r="M15" s="106"/>
      <c r="N15" s="11">
        <f>'Årsbudget per månad'!I17</f>
        <v>0</v>
      </c>
      <c r="O15" s="106"/>
      <c r="P15" s="11">
        <f>'Årsbudget per månad'!J17</f>
        <v>0</v>
      </c>
      <c r="Q15" s="106"/>
      <c r="R15" s="11">
        <f>'Årsbudget per månad'!K17</f>
        <v>0</v>
      </c>
      <c r="S15" s="106"/>
      <c r="T15" s="11">
        <f>'Årsbudget per månad'!L17</f>
        <v>0</v>
      </c>
      <c r="U15" s="180"/>
      <c r="V15" s="11">
        <f>'Årsbudget per månad'!M17</f>
        <v>0</v>
      </c>
      <c r="W15" s="106"/>
      <c r="X15" s="11">
        <f>'Årsbudget per månad'!N17</f>
        <v>0</v>
      </c>
      <c r="Y15" s="106"/>
      <c r="Z15" s="221">
        <f>'Årsbudget per månad'!O17</f>
        <v>0</v>
      </c>
      <c r="AA15" s="106"/>
      <c r="AB15" s="12"/>
      <c r="AC15" s="11">
        <f t="shared" si="2"/>
        <v>0</v>
      </c>
      <c r="AD15" s="101">
        <f t="shared" si="3"/>
        <v>0</v>
      </c>
      <c r="AE15" s="13">
        <f t="shared" si="4"/>
        <v>0</v>
      </c>
      <c r="AF15" s="267" t="s">
        <v>33</v>
      </c>
      <c r="AG15" s="268"/>
      <c r="AH15" s="14" t="e">
        <f t="shared" si="0"/>
        <v>#DIV/0!</v>
      </c>
      <c r="AI15" s="15" t="e">
        <f t="shared" si="1"/>
        <v>#DIV/0!</v>
      </c>
      <c r="AJ15" s="17" t="e">
        <f t="shared" si="7"/>
        <v>#DIV/0!</v>
      </c>
      <c r="AK15" s="1"/>
      <c r="AL15" s="201">
        <f t="shared" si="5"/>
        <v>0</v>
      </c>
    </row>
    <row r="16" spans="1:40" x14ac:dyDescent="0.25">
      <c r="A16" s="255" t="s">
        <v>39</v>
      </c>
      <c r="B16" s="255"/>
      <c r="C16" s="182"/>
      <c r="D16" s="11">
        <f>'Årsbudget per månad'!D18</f>
        <v>0</v>
      </c>
      <c r="E16" s="106"/>
      <c r="F16" s="11">
        <f>'Årsbudget per månad'!E18</f>
        <v>0</v>
      </c>
      <c r="G16" s="106"/>
      <c r="H16" s="11">
        <f>'Årsbudget per månad'!F18</f>
        <v>0</v>
      </c>
      <c r="I16" s="106"/>
      <c r="J16" s="11">
        <f>'Årsbudget per månad'!G18</f>
        <v>0</v>
      </c>
      <c r="K16" s="106"/>
      <c r="L16" s="11">
        <f>'Årsbudget per månad'!H18</f>
        <v>0</v>
      </c>
      <c r="M16" s="106"/>
      <c r="N16" s="11">
        <f>'Årsbudget per månad'!I18</f>
        <v>0</v>
      </c>
      <c r="O16" s="106"/>
      <c r="P16" s="11">
        <f>'Årsbudget per månad'!J18</f>
        <v>0</v>
      </c>
      <c r="Q16" s="106"/>
      <c r="R16" s="11">
        <f>'Årsbudget per månad'!K18</f>
        <v>0</v>
      </c>
      <c r="S16" s="106"/>
      <c r="T16" s="11">
        <f>'Årsbudget per månad'!L18</f>
        <v>0</v>
      </c>
      <c r="U16" s="180"/>
      <c r="V16" s="11">
        <f>'Årsbudget per månad'!M18</f>
        <v>0</v>
      </c>
      <c r="W16" s="106"/>
      <c r="X16" s="11">
        <f>'Årsbudget per månad'!N18</f>
        <v>0</v>
      </c>
      <c r="Y16" s="106"/>
      <c r="Z16" s="221">
        <f>'Årsbudget per månad'!O18</f>
        <v>0</v>
      </c>
      <c r="AA16" s="106"/>
      <c r="AB16" s="12"/>
      <c r="AC16" s="11">
        <f t="shared" si="2"/>
        <v>0</v>
      </c>
      <c r="AD16" s="101">
        <f t="shared" si="3"/>
        <v>0</v>
      </c>
      <c r="AE16" s="13">
        <f t="shared" si="4"/>
        <v>0</v>
      </c>
      <c r="AF16" s="267" t="s">
        <v>39</v>
      </c>
      <c r="AG16" s="268"/>
      <c r="AH16" s="14" t="e">
        <f t="shared" si="0"/>
        <v>#DIV/0!</v>
      </c>
      <c r="AI16" s="15" t="e">
        <f t="shared" si="1"/>
        <v>#DIV/0!</v>
      </c>
      <c r="AJ16" s="17" t="e">
        <f>AH16-AI16</f>
        <v>#DIV/0!</v>
      </c>
      <c r="AK16" s="1"/>
      <c r="AL16" s="201">
        <f t="shared" si="5"/>
        <v>0</v>
      </c>
    </row>
    <row r="17" spans="1:38" x14ac:dyDescent="0.25">
      <c r="A17" s="255" t="s">
        <v>34</v>
      </c>
      <c r="B17" s="255"/>
      <c r="C17" s="182"/>
      <c r="D17" s="121"/>
      <c r="E17" s="123"/>
      <c r="F17" s="121"/>
      <c r="G17" s="123"/>
      <c r="H17" s="121"/>
      <c r="I17" s="123"/>
      <c r="J17" s="121"/>
      <c r="K17" s="123"/>
      <c r="L17" s="121"/>
      <c r="M17" s="123"/>
      <c r="N17" s="121"/>
      <c r="O17" s="123"/>
      <c r="P17" s="121"/>
      <c r="Q17" s="123"/>
      <c r="R17" s="121"/>
      <c r="S17" s="123"/>
      <c r="T17" s="121"/>
      <c r="U17" s="200"/>
      <c r="V17" s="121"/>
      <c r="W17" s="123"/>
      <c r="X17" s="121"/>
      <c r="Y17" s="123"/>
      <c r="Z17" s="222"/>
      <c r="AA17" s="123"/>
      <c r="AB17" s="12"/>
      <c r="AC17" s="121"/>
      <c r="AD17" s="199"/>
      <c r="AE17" s="122"/>
      <c r="AF17" s="267" t="s">
        <v>34</v>
      </c>
      <c r="AG17" s="268"/>
      <c r="AH17" s="133"/>
      <c r="AI17" s="134"/>
      <c r="AJ17" s="203"/>
      <c r="AK17" s="1"/>
      <c r="AL17" s="201">
        <f t="shared" si="5"/>
        <v>0</v>
      </c>
    </row>
    <row r="18" spans="1:38" x14ac:dyDescent="0.25">
      <c r="A18" s="182"/>
      <c r="B18" s="173" t="s">
        <v>55</v>
      </c>
      <c r="C18" s="173"/>
      <c r="D18" s="11">
        <f>'Årsbudget per månad'!D20</f>
        <v>0</v>
      </c>
      <c r="E18" s="106"/>
      <c r="F18" s="11">
        <f>'Årsbudget per månad'!E20</f>
        <v>0</v>
      </c>
      <c r="G18" s="106"/>
      <c r="H18" s="11">
        <f>'Årsbudget per månad'!F20</f>
        <v>36000</v>
      </c>
      <c r="I18" s="106"/>
      <c r="J18" s="11">
        <f>'Årsbudget per månad'!G20</f>
        <v>0</v>
      </c>
      <c r="K18" s="106"/>
      <c r="L18" s="11">
        <f>'Årsbudget per månad'!H20</f>
        <v>0</v>
      </c>
      <c r="M18" s="106"/>
      <c r="N18" s="11">
        <f>'Årsbudget per månad'!I20</f>
        <v>0</v>
      </c>
      <c r="O18" s="106"/>
      <c r="P18" s="11">
        <f>'Årsbudget per månad'!J20</f>
        <v>0</v>
      </c>
      <c r="Q18" s="106"/>
      <c r="R18" s="11">
        <f>'Årsbudget per månad'!K20</f>
        <v>0</v>
      </c>
      <c r="S18" s="106"/>
      <c r="T18" s="11">
        <f>'Årsbudget per månad'!L20</f>
        <v>0</v>
      </c>
      <c r="U18" s="180"/>
      <c r="V18" s="11">
        <f>'Årsbudget per månad'!M20</f>
        <v>0</v>
      </c>
      <c r="W18" s="106"/>
      <c r="X18" s="11">
        <f>'Årsbudget per månad'!N20</f>
        <v>0</v>
      </c>
      <c r="Y18" s="106"/>
      <c r="Z18" s="221">
        <f>'Årsbudget per månad'!O20</f>
        <v>0</v>
      </c>
      <c r="AA18" s="106"/>
      <c r="AB18" s="12"/>
      <c r="AC18" s="11">
        <f t="shared" si="2"/>
        <v>0</v>
      </c>
      <c r="AD18" s="101">
        <f t="shared" si="3"/>
        <v>0</v>
      </c>
      <c r="AE18" s="13">
        <f t="shared" si="4"/>
        <v>36000</v>
      </c>
      <c r="AF18" s="213"/>
      <c r="AG18" s="218" t="s">
        <v>55</v>
      </c>
      <c r="AH18" s="14">
        <f t="shared" ref="AH18:AH24" si="8">AD18/AE18</f>
        <v>0</v>
      </c>
      <c r="AI18" s="15">
        <f t="shared" ref="AI18:AI24" si="9">AC18/AE18</f>
        <v>0</v>
      </c>
      <c r="AJ18" s="17">
        <f t="shared" si="7"/>
        <v>0</v>
      </c>
      <c r="AK18" s="1"/>
      <c r="AL18" s="201">
        <f t="shared" si="5"/>
        <v>0</v>
      </c>
    </row>
    <row r="19" spans="1:38" x14ac:dyDescent="0.25">
      <c r="A19" s="182"/>
      <c r="B19" s="173" t="s">
        <v>163</v>
      </c>
      <c r="C19" s="173"/>
      <c r="D19" s="11">
        <f>'Årsbudget per månad'!D21</f>
        <v>0</v>
      </c>
      <c r="E19" s="106"/>
      <c r="F19" s="11">
        <f>'Årsbudget per månad'!E21</f>
        <v>0</v>
      </c>
      <c r="G19" s="106"/>
      <c r="H19" s="11">
        <f>'Årsbudget per månad'!F21</f>
        <v>40000</v>
      </c>
      <c r="I19" s="106"/>
      <c r="J19" s="11">
        <f>'Årsbudget per månad'!G21</f>
        <v>0</v>
      </c>
      <c r="K19" s="106"/>
      <c r="L19" s="11">
        <f>'Årsbudget per månad'!H21</f>
        <v>0</v>
      </c>
      <c r="M19" s="106"/>
      <c r="N19" s="11">
        <f>'Årsbudget per månad'!I21</f>
        <v>0</v>
      </c>
      <c r="O19" s="106"/>
      <c r="P19" s="11">
        <f>'Årsbudget per månad'!J21</f>
        <v>0</v>
      </c>
      <c r="Q19" s="106"/>
      <c r="R19" s="11">
        <f>'Årsbudget per månad'!K21</f>
        <v>0</v>
      </c>
      <c r="S19" s="106"/>
      <c r="T19" s="11">
        <f>'Årsbudget per månad'!L21</f>
        <v>0</v>
      </c>
      <c r="U19" s="180"/>
      <c r="V19" s="11">
        <f>'Årsbudget per månad'!M21</f>
        <v>0</v>
      </c>
      <c r="W19" s="106"/>
      <c r="X19" s="11">
        <f>'Årsbudget per månad'!N21</f>
        <v>0</v>
      </c>
      <c r="Y19" s="106"/>
      <c r="Z19" s="221">
        <f>'Årsbudget per månad'!O21</f>
        <v>0</v>
      </c>
      <c r="AA19" s="106"/>
      <c r="AB19" s="12"/>
      <c r="AC19" s="11">
        <f t="shared" si="2"/>
        <v>0</v>
      </c>
      <c r="AD19" s="101">
        <f t="shared" si="3"/>
        <v>0</v>
      </c>
      <c r="AE19" s="13">
        <f t="shared" si="4"/>
        <v>40000</v>
      </c>
      <c r="AF19" s="213"/>
      <c r="AG19" s="218" t="s">
        <v>163</v>
      </c>
      <c r="AH19" s="14">
        <f t="shared" si="8"/>
        <v>0</v>
      </c>
      <c r="AI19" s="15">
        <f t="shared" si="9"/>
        <v>0</v>
      </c>
      <c r="AJ19" s="17">
        <f t="shared" si="7"/>
        <v>0</v>
      </c>
      <c r="AK19" s="1"/>
      <c r="AL19" s="201">
        <f t="shared" si="5"/>
        <v>0</v>
      </c>
    </row>
    <row r="20" spans="1:38" x14ac:dyDescent="0.25">
      <c r="A20" s="182"/>
      <c r="B20" s="99" t="s">
        <v>152</v>
      </c>
      <c r="C20" s="99"/>
      <c r="D20" s="11">
        <f>'Årsbudget per månad'!D22</f>
        <v>0</v>
      </c>
      <c r="E20" s="106"/>
      <c r="F20" s="11">
        <f>'Årsbudget per månad'!E22</f>
        <v>0</v>
      </c>
      <c r="G20" s="106"/>
      <c r="H20" s="11">
        <f>'Årsbudget per månad'!F22</f>
        <v>0</v>
      </c>
      <c r="I20" s="106"/>
      <c r="J20" s="11">
        <f>'Årsbudget per månad'!G22</f>
        <v>0</v>
      </c>
      <c r="K20" s="106"/>
      <c r="L20" s="11">
        <f>'Årsbudget per månad'!H22</f>
        <v>0</v>
      </c>
      <c r="M20" s="106"/>
      <c r="N20" s="11">
        <f>'Årsbudget per månad'!I22</f>
        <v>112000</v>
      </c>
      <c r="O20" s="106"/>
      <c r="P20" s="11">
        <f>'Årsbudget per månad'!J22</f>
        <v>0</v>
      </c>
      <c r="Q20" s="106"/>
      <c r="R20" s="11">
        <f>'Årsbudget per månad'!K22</f>
        <v>0</v>
      </c>
      <c r="S20" s="106"/>
      <c r="T20" s="11">
        <f>'Årsbudget per månad'!L22</f>
        <v>0</v>
      </c>
      <c r="U20" s="180"/>
      <c r="V20" s="11">
        <f>'Årsbudget per månad'!M22</f>
        <v>0</v>
      </c>
      <c r="W20" s="106"/>
      <c r="X20" s="11">
        <f>'Årsbudget per månad'!N22</f>
        <v>0</v>
      </c>
      <c r="Y20" s="106"/>
      <c r="Z20" s="221">
        <f>'Årsbudget per månad'!O22</f>
        <v>0</v>
      </c>
      <c r="AA20" s="106"/>
      <c r="AB20" s="12"/>
      <c r="AC20" s="11">
        <f t="shared" si="2"/>
        <v>0</v>
      </c>
      <c r="AD20" s="101">
        <f t="shared" si="3"/>
        <v>0</v>
      </c>
      <c r="AE20" s="13">
        <f t="shared" si="4"/>
        <v>112000</v>
      </c>
      <c r="AF20" s="213"/>
      <c r="AG20" s="205" t="s">
        <v>152</v>
      </c>
      <c r="AH20" s="14">
        <f t="shared" si="8"/>
        <v>0</v>
      </c>
      <c r="AI20" s="15">
        <f t="shared" si="9"/>
        <v>0</v>
      </c>
      <c r="AJ20" s="17">
        <f t="shared" si="7"/>
        <v>0</v>
      </c>
      <c r="AK20" s="1"/>
      <c r="AL20" s="201">
        <f t="shared" si="5"/>
        <v>0</v>
      </c>
    </row>
    <row r="21" spans="1:38" x14ac:dyDescent="0.25">
      <c r="A21" s="182"/>
      <c r="B21" s="99" t="s">
        <v>153</v>
      </c>
      <c r="C21" s="99"/>
      <c r="D21" s="11">
        <f>'Årsbudget per månad'!D23</f>
        <v>0</v>
      </c>
      <c r="E21" s="106"/>
      <c r="F21" s="11">
        <f>'Årsbudget per månad'!E23</f>
        <v>0</v>
      </c>
      <c r="G21" s="106"/>
      <c r="H21" s="11">
        <f>'Årsbudget per månad'!F23</f>
        <v>0</v>
      </c>
      <c r="I21" s="106"/>
      <c r="J21" s="11">
        <f>'Årsbudget per månad'!G23</f>
        <v>0</v>
      </c>
      <c r="K21" s="106"/>
      <c r="L21" s="11">
        <f>'Årsbudget per månad'!H23</f>
        <v>0</v>
      </c>
      <c r="M21" s="106"/>
      <c r="N21" s="11">
        <f>'Årsbudget per månad'!I23</f>
        <v>84000</v>
      </c>
      <c r="O21" s="106"/>
      <c r="P21" s="11">
        <f>'Årsbudget per månad'!J23</f>
        <v>0</v>
      </c>
      <c r="Q21" s="106"/>
      <c r="R21" s="11">
        <f>'Årsbudget per månad'!K23</f>
        <v>0</v>
      </c>
      <c r="S21" s="106"/>
      <c r="T21" s="11">
        <f>'Årsbudget per månad'!L23</f>
        <v>0</v>
      </c>
      <c r="U21" s="180"/>
      <c r="V21" s="11">
        <f>'Årsbudget per månad'!M23</f>
        <v>0</v>
      </c>
      <c r="W21" s="106"/>
      <c r="X21" s="11">
        <f>'Årsbudget per månad'!N23</f>
        <v>0</v>
      </c>
      <c r="Y21" s="106"/>
      <c r="Z21" s="221">
        <f>'Årsbudget per månad'!O23</f>
        <v>0</v>
      </c>
      <c r="AA21" s="106"/>
      <c r="AB21" s="12"/>
      <c r="AC21" s="11">
        <f t="shared" si="2"/>
        <v>0</v>
      </c>
      <c r="AD21" s="101">
        <f t="shared" si="3"/>
        <v>0</v>
      </c>
      <c r="AE21" s="13">
        <f t="shared" si="4"/>
        <v>84000</v>
      </c>
      <c r="AF21" s="213"/>
      <c r="AG21" s="205" t="s">
        <v>153</v>
      </c>
      <c r="AH21" s="14">
        <f t="shared" si="8"/>
        <v>0</v>
      </c>
      <c r="AI21" s="15">
        <f t="shared" si="9"/>
        <v>0</v>
      </c>
      <c r="AJ21" s="17">
        <f t="shared" si="6"/>
        <v>0</v>
      </c>
      <c r="AK21" s="1"/>
      <c r="AL21" s="201">
        <f t="shared" si="5"/>
        <v>0</v>
      </c>
    </row>
    <row r="22" spans="1:38" x14ac:dyDescent="0.25">
      <c r="A22" s="182"/>
      <c r="B22" s="99" t="s">
        <v>154</v>
      </c>
      <c r="C22" s="99"/>
      <c r="D22" s="11">
        <f>'Årsbudget per månad'!D24</f>
        <v>0</v>
      </c>
      <c r="E22" s="106"/>
      <c r="F22" s="11">
        <f>'Årsbudget per månad'!E24</f>
        <v>0</v>
      </c>
      <c r="G22" s="106"/>
      <c r="H22" s="11">
        <f>'Årsbudget per månad'!F24</f>
        <v>0</v>
      </c>
      <c r="I22" s="106"/>
      <c r="J22" s="11">
        <f>'Årsbudget per månad'!G24</f>
        <v>0</v>
      </c>
      <c r="K22" s="106"/>
      <c r="L22" s="11">
        <f>'Årsbudget per månad'!H24</f>
        <v>0</v>
      </c>
      <c r="M22" s="106"/>
      <c r="N22" s="11">
        <f>'Årsbudget per månad'!I24</f>
        <v>0</v>
      </c>
      <c r="O22" s="106"/>
      <c r="P22" s="11">
        <f>'Årsbudget per månad'!J24</f>
        <v>98000</v>
      </c>
      <c r="Q22" s="106"/>
      <c r="R22" s="11">
        <f>'Årsbudget per månad'!K24</f>
        <v>0</v>
      </c>
      <c r="S22" s="106"/>
      <c r="T22" s="11">
        <f>'Årsbudget per månad'!L24</f>
        <v>0</v>
      </c>
      <c r="U22" s="180"/>
      <c r="V22" s="11">
        <f>'Årsbudget per månad'!M24</f>
        <v>0</v>
      </c>
      <c r="W22" s="106"/>
      <c r="X22" s="11">
        <f>'Årsbudget per månad'!N24</f>
        <v>0</v>
      </c>
      <c r="Y22" s="106"/>
      <c r="Z22" s="221">
        <f>'Årsbudget per månad'!O24</f>
        <v>0</v>
      </c>
      <c r="AA22" s="106"/>
      <c r="AB22" s="12"/>
      <c r="AC22" s="11">
        <f t="shared" si="2"/>
        <v>0</v>
      </c>
      <c r="AD22" s="101">
        <f t="shared" si="3"/>
        <v>0</v>
      </c>
      <c r="AE22" s="13">
        <f t="shared" si="4"/>
        <v>98000</v>
      </c>
      <c r="AF22" s="213"/>
      <c r="AG22" s="205" t="s">
        <v>154</v>
      </c>
      <c r="AH22" s="14">
        <f t="shared" si="8"/>
        <v>0</v>
      </c>
      <c r="AI22" s="15">
        <f t="shared" si="9"/>
        <v>0</v>
      </c>
      <c r="AJ22" s="18">
        <f t="shared" si="6"/>
        <v>0</v>
      </c>
      <c r="AK22" s="1"/>
      <c r="AL22" s="201">
        <f t="shared" si="5"/>
        <v>0</v>
      </c>
    </row>
    <row r="23" spans="1:38" x14ac:dyDescent="0.25">
      <c r="A23" s="182"/>
      <c r="B23" s="99" t="s">
        <v>155</v>
      </c>
      <c r="C23" s="99"/>
      <c r="D23" s="11">
        <f>'Årsbudget per månad'!D25</f>
        <v>0</v>
      </c>
      <c r="E23" s="106"/>
      <c r="F23" s="11">
        <f>'Årsbudget per månad'!E25</f>
        <v>0</v>
      </c>
      <c r="G23" s="106"/>
      <c r="H23" s="11">
        <f>'Årsbudget per månad'!F25</f>
        <v>0</v>
      </c>
      <c r="I23" s="106"/>
      <c r="J23" s="11">
        <f>'Årsbudget per månad'!G25</f>
        <v>0</v>
      </c>
      <c r="K23" s="106"/>
      <c r="L23" s="11">
        <f>'Årsbudget per månad'!H25</f>
        <v>0</v>
      </c>
      <c r="M23" s="106"/>
      <c r="N23" s="11">
        <f>'Årsbudget per månad'!I25</f>
        <v>0</v>
      </c>
      <c r="O23" s="106"/>
      <c r="P23" s="11">
        <f>'Årsbudget per månad'!J25</f>
        <v>68000</v>
      </c>
      <c r="Q23" s="106"/>
      <c r="R23" s="11">
        <f>'Årsbudget per månad'!K25</f>
        <v>0</v>
      </c>
      <c r="S23" s="106"/>
      <c r="T23" s="11">
        <f>'Årsbudget per månad'!L25</f>
        <v>0</v>
      </c>
      <c r="U23" s="180"/>
      <c r="V23" s="11">
        <f>'Årsbudget per månad'!M25</f>
        <v>0</v>
      </c>
      <c r="W23" s="106"/>
      <c r="X23" s="11">
        <f>'Årsbudget per månad'!N25</f>
        <v>0</v>
      </c>
      <c r="Y23" s="106"/>
      <c r="Z23" s="221">
        <f>'Årsbudget per månad'!O25</f>
        <v>0</v>
      </c>
      <c r="AA23" s="106"/>
      <c r="AB23" s="12"/>
      <c r="AC23" s="11">
        <f t="shared" si="2"/>
        <v>0</v>
      </c>
      <c r="AD23" s="101">
        <f t="shared" si="3"/>
        <v>0</v>
      </c>
      <c r="AE23" s="13">
        <f t="shared" si="4"/>
        <v>68000</v>
      </c>
      <c r="AF23" s="213"/>
      <c r="AG23" s="205" t="s">
        <v>155</v>
      </c>
      <c r="AH23" s="14">
        <f t="shared" si="8"/>
        <v>0</v>
      </c>
      <c r="AI23" s="15">
        <f t="shared" si="9"/>
        <v>0</v>
      </c>
      <c r="AJ23" s="17">
        <f t="shared" si="6"/>
        <v>0</v>
      </c>
      <c r="AK23" s="1"/>
      <c r="AL23" s="201">
        <f t="shared" si="5"/>
        <v>0</v>
      </c>
    </row>
    <row r="24" spans="1:38" x14ac:dyDescent="0.25">
      <c r="A24" s="182"/>
      <c r="B24" s="99" t="s">
        <v>156</v>
      </c>
      <c r="C24" s="99"/>
      <c r="D24" s="11">
        <f>'Årsbudget per månad'!D26</f>
        <v>0</v>
      </c>
      <c r="E24" s="106"/>
      <c r="F24" s="11">
        <f>'Årsbudget per månad'!E26</f>
        <v>0</v>
      </c>
      <c r="G24" s="106"/>
      <c r="H24" s="11">
        <f>'Årsbudget per månad'!F26</f>
        <v>0</v>
      </c>
      <c r="I24" s="106"/>
      <c r="J24" s="11">
        <f>'Årsbudget per månad'!G26</f>
        <v>0</v>
      </c>
      <c r="K24" s="106"/>
      <c r="L24" s="11">
        <f>'Årsbudget per månad'!H26</f>
        <v>0</v>
      </c>
      <c r="M24" s="106"/>
      <c r="N24" s="11">
        <f>'Årsbudget per månad'!I26</f>
        <v>0</v>
      </c>
      <c r="O24" s="106"/>
      <c r="P24" s="11">
        <f>'Årsbudget per månad'!J26</f>
        <v>33000</v>
      </c>
      <c r="Q24" s="106"/>
      <c r="R24" s="11">
        <f>'Årsbudget per månad'!K26</f>
        <v>0</v>
      </c>
      <c r="S24" s="106"/>
      <c r="T24" s="11">
        <f>'Årsbudget per månad'!L26</f>
        <v>0</v>
      </c>
      <c r="U24" s="180"/>
      <c r="V24" s="11">
        <f>'Årsbudget per månad'!M26</f>
        <v>0</v>
      </c>
      <c r="W24" s="106"/>
      <c r="X24" s="11">
        <f>'Årsbudget per månad'!N26</f>
        <v>0</v>
      </c>
      <c r="Y24" s="106"/>
      <c r="Z24" s="221">
        <f>'Årsbudget per månad'!O26</f>
        <v>0</v>
      </c>
      <c r="AA24" s="106"/>
      <c r="AB24" s="12"/>
      <c r="AC24" s="11">
        <f t="shared" si="2"/>
        <v>0</v>
      </c>
      <c r="AD24" s="101">
        <f t="shared" si="3"/>
        <v>0</v>
      </c>
      <c r="AE24" s="13">
        <f t="shared" si="4"/>
        <v>33000</v>
      </c>
      <c r="AF24" s="213"/>
      <c r="AG24" s="205" t="s">
        <v>156</v>
      </c>
      <c r="AH24" s="14">
        <f t="shared" si="8"/>
        <v>0</v>
      </c>
      <c r="AI24" s="15">
        <f t="shared" si="9"/>
        <v>0</v>
      </c>
      <c r="AJ24" s="17">
        <f t="shared" ref="AJ24" si="10">AH24-AI24</f>
        <v>0</v>
      </c>
      <c r="AK24" s="1"/>
      <c r="AL24" s="201">
        <f t="shared" si="5"/>
        <v>0</v>
      </c>
    </row>
    <row r="25" spans="1:38" x14ac:dyDescent="0.25">
      <c r="A25" s="182"/>
      <c r="B25" s="99" t="s">
        <v>157</v>
      </c>
      <c r="C25" s="99"/>
      <c r="D25" s="11">
        <f>'Årsbudget per månad'!D27</f>
        <v>0</v>
      </c>
      <c r="E25" s="106"/>
      <c r="F25" s="11">
        <f>'Årsbudget per månad'!E27</f>
        <v>0</v>
      </c>
      <c r="G25" s="106"/>
      <c r="H25" s="11">
        <f>'Årsbudget per månad'!F27</f>
        <v>0</v>
      </c>
      <c r="I25" s="106"/>
      <c r="J25" s="11">
        <f>'Årsbudget per månad'!G27</f>
        <v>0</v>
      </c>
      <c r="K25" s="106"/>
      <c r="L25" s="11">
        <f>'Årsbudget per månad'!H27</f>
        <v>0</v>
      </c>
      <c r="M25" s="106"/>
      <c r="N25" s="11">
        <f>'Årsbudget per månad'!I27</f>
        <v>0</v>
      </c>
      <c r="O25" s="106"/>
      <c r="P25" s="11">
        <f>'Årsbudget per månad'!J27</f>
        <v>0</v>
      </c>
      <c r="Q25" s="106"/>
      <c r="R25" s="11">
        <f>'Årsbudget per månad'!K27</f>
        <v>33000</v>
      </c>
      <c r="S25" s="106"/>
      <c r="T25" s="11">
        <f>'Årsbudget per månad'!L27</f>
        <v>0</v>
      </c>
      <c r="U25" s="180"/>
      <c r="V25" s="11">
        <f>'Årsbudget per månad'!M27</f>
        <v>0</v>
      </c>
      <c r="W25" s="106"/>
      <c r="X25" s="11">
        <f>'Årsbudget per månad'!N27</f>
        <v>0</v>
      </c>
      <c r="Y25" s="106"/>
      <c r="Z25" s="221">
        <f>'Årsbudget per månad'!O27</f>
        <v>0</v>
      </c>
      <c r="AA25" s="106"/>
      <c r="AB25" s="12"/>
      <c r="AC25" s="11">
        <f t="shared" si="2"/>
        <v>0</v>
      </c>
      <c r="AD25" s="101">
        <f t="shared" si="3"/>
        <v>0</v>
      </c>
      <c r="AE25" s="13">
        <f t="shared" si="4"/>
        <v>33000</v>
      </c>
      <c r="AF25" s="213"/>
      <c r="AG25" s="205" t="s">
        <v>157</v>
      </c>
      <c r="AH25" s="14">
        <f t="shared" ref="AH25:AH45" si="11">AD25/AE25</f>
        <v>0</v>
      </c>
      <c r="AI25" s="15">
        <f t="shared" ref="AI25:AI45" si="12">AC25/AE25</f>
        <v>0</v>
      </c>
      <c r="AJ25" s="17">
        <f t="shared" ref="AJ25:AJ45" si="13">AH25-AI25</f>
        <v>0</v>
      </c>
      <c r="AK25" s="1"/>
      <c r="AL25" s="201">
        <f t="shared" si="5"/>
        <v>0</v>
      </c>
    </row>
    <row r="26" spans="1:38" x14ac:dyDescent="0.25">
      <c r="A26" s="182"/>
      <c r="B26" s="99" t="s">
        <v>158</v>
      </c>
      <c r="C26" s="99"/>
      <c r="D26" s="11">
        <f>'Årsbudget per månad'!D28</f>
        <v>0</v>
      </c>
      <c r="E26" s="106"/>
      <c r="F26" s="11">
        <f>'Årsbudget per månad'!E28</f>
        <v>0</v>
      </c>
      <c r="G26" s="106"/>
      <c r="H26" s="11">
        <f>'Årsbudget per månad'!F28</f>
        <v>0</v>
      </c>
      <c r="I26" s="106"/>
      <c r="J26" s="11">
        <f>'Årsbudget per månad'!G28</f>
        <v>0</v>
      </c>
      <c r="K26" s="106"/>
      <c r="L26" s="11">
        <f>'Årsbudget per månad'!H28</f>
        <v>0</v>
      </c>
      <c r="M26" s="106"/>
      <c r="N26" s="11">
        <f>'Årsbudget per månad'!I28</f>
        <v>0</v>
      </c>
      <c r="O26" s="106"/>
      <c r="P26" s="11">
        <f>'Årsbudget per månad'!J28</f>
        <v>0</v>
      </c>
      <c r="Q26" s="106"/>
      <c r="R26" s="11">
        <f>'Årsbudget per månad'!K28</f>
        <v>98000</v>
      </c>
      <c r="S26" s="106"/>
      <c r="T26" s="11">
        <f>'Årsbudget per månad'!L28</f>
        <v>0</v>
      </c>
      <c r="U26" s="180"/>
      <c r="V26" s="11">
        <f>'Årsbudget per månad'!M28</f>
        <v>0</v>
      </c>
      <c r="W26" s="106"/>
      <c r="X26" s="11">
        <f>'Årsbudget per månad'!N28</f>
        <v>0</v>
      </c>
      <c r="Y26" s="106"/>
      <c r="Z26" s="221">
        <f>'Årsbudget per månad'!O28</f>
        <v>0</v>
      </c>
      <c r="AA26" s="106"/>
      <c r="AB26" s="12"/>
      <c r="AC26" s="11">
        <f t="shared" si="2"/>
        <v>0</v>
      </c>
      <c r="AD26" s="101">
        <f t="shared" si="3"/>
        <v>0</v>
      </c>
      <c r="AE26" s="13">
        <f t="shared" si="4"/>
        <v>98000</v>
      </c>
      <c r="AF26" s="213"/>
      <c r="AG26" s="205" t="s">
        <v>158</v>
      </c>
      <c r="AH26" s="14">
        <f t="shared" si="11"/>
        <v>0</v>
      </c>
      <c r="AI26" s="15">
        <f t="shared" si="12"/>
        <v>0</v>
      </c>
      <c r="AJ26" s="17">
        <f t="shared" si="13"/>
        <v>0</v>
      </c>
      <c r="AK26" s="1"/>
      <c r="AL26" s="201">
        <f t="shared" si="5"/>
        <v>0</v>
      </c>
    </row>
    <row r="27" spans="1:38" x14ac:dyDescent="0.25">
      <c r="A27" s="182"/>
      <c r="B27" s="99" t="s">
        <v>159</v>
      </c>
      <c r="C27" s="99"/>
      <c r="D27" s="11">
        <f>'Årsbudget per månad'!D29</f>
        <v>0</v>
      </c>
      <c r="E27" s="106"/>
      <c r="F27" s="11">
        <f>'Årsbudget per månad'!E29</f>
        <v>0</v>
      </c>
      <c r="G27" s="106"/>
      <c r="H27" s="11">
        <f>'Årsbudget per månad'!F29</f>
        <v>0</v>
      </c>
      <c r="I27" s="106"/>
      <c r="J27" s="11">
        <f>'Årsbudget per månad'!G29</f>
        <v>0</v>
      </c>
      <c r="K27" s="106"/>
      <c r="L27" s="11">
        <f>'Årsbudget per månad'!H29</f>
        <v>0</v>
      </c>
      <c r="M27" s="106"/>
      <c r="N27" s="11">
        <f>'Årsbudget per månad'!I29</f>
        <v>0</v>
      </c>
      <c r="O27" s="106"/>
      <c r="P27" s="11">
        <f>'Årsbudget per månad'!J29</f>
        <v>0</v>
      </c>
      <c r="Q27" s="106"/>
      <c r="R27" s="11">
        <f>'Årsbudget per månad'!K29</f>
        <v>68000</v>
      </c>
      <c r="S27" s="106"/>
      <c r="T27" s="11">
        <f>'Årsbudget per månad'!L29</f>
        <v>0</v>
      </c>
      <c r="U27" s="180"/>
      <c r="V27" s="11">
        <f>'Årsbudget per månad'!M29</f>
        <v>0</v>
      </c>
      <c r="W27" s="106"/>
      <c r="X27" s="11">
        <f>'Årsbudget per månad'!N29</f>
        <v>0</v>
      </c>
      <c r="Y27" s="106"/>
      <c r="Z27" s="221">
        <f>'Årsbudget per månad'!O29</f>
        <v>0</v>
      </c>
      <c r="AA27" s="106"/>
      <c r="AB27" s="12"/>
      <c r="AC27" s="11">
        <f t="shared" si="2"/>
        <v>0</v>
      </c>
      <c r="AD27" s="101">
        <f t="shared" si="3"/>
        <v>0</v>
      </c>
      <c r="AE27" s="13">
        <f t="shared" si="4"/>
        <v>68000</v>
      </c>
      <c r="AF27" s="213"/>
      <c r="AG27" s="205" t="s">
        <v>159</v>
      </c>
      <c r="AH27" s="14">
        <f t="shared" si="11"/>
        <v>0</v>
      </c>
      <c r="AI27" s="15">
        <f t="shared" si="12"/>
        <v>0</v>
      </c>
      <c r="AJ27" s="17">
        <f t="shared" si="13"/>
        <v>0</v>
      </c>
      <c r="AK27" s="1"/>
      <c r="AL27" s="201">
        <f t="shared" si="5"/>
        <v>0</v>
      </c>
    </row>
    <row r="28" spans="1:38" x14ac:dyDescent="0.25">
      <c r="A28" s="182"/>
      <c r="B28" s="99" t="s">
        <v>160</v>
      </c>
      <c r="C28" s="99"/>
      <c r="D28" s="11">
        <f>'Årsbudget per månad'!D30</f>
        <v>0</v>
      </c>
      <c r="E28" s="106"/>
      <c r="F28" s="11">
        <f>'Årsbudget per månad'!E30</f>
        <v>0</v>
      </c>
      <c r="G28" s="106"/>
      <c r="H28" s="11">
        <f>'Årsbudget per månad'!F30</f>
        <v>0</v>
      </c>
      <c r="I28" s="106"/>
      <c r="J28" s="11">
        <f>'Årsbudget per månad'!G30</f>
        <v>0</v>
      </c>
      <c r="K28" s="106"/>
      <c r="L28" s="11">
        <f>'Årsbudget per månad'!H30</f>
        <v>0</v>
      </c>
      <c r="M28" s="106"/>
      <c r="N28" s="11">
        <f>'Årsbudget per månad'!I30</f>
        <v>0</v>
      </c>
      <c r="O28" s="106"/>
      <c r="P28" s="11">
        <f>'Årsbudget per månad'!J30</f>
        <v>0</v>
      </c>
      <c r="Q28" s="106"/>
      <c r="R28" s="11">
        <f>'Årsbudget per månad'!K30</f>
        <v>0</v>
      </c>
      <c r="S28" s="106"/>
      <c r="T28" s="11">
        <f>'Årsbudget per månad'!L30</f>
        <v>0</v>
      </c>
      <c r="U28" s="180"/>
      <c r="V28" s="11">
        <f>'Årsbudget per månad'!M30</f>
        <v>0</v>
      </c>
      <c r="W28" s="106"/>
      <c r="X28" s="11">
        <f>'Årsbudget per månad'!N30</f>
        <v>0</v>
      </c>
      <c r="Y28" s="106"/>
      <c r="Z28" s="221">
        <f>'Årsbudget per månad'!O30</f>
        <v>0</v>
      </c>
      <c r="AA28" s="106"/>
      <c r="AB28" s="12"/>
      <c r="AC28" s="11">
        <f t="shared" si="2"/>
        <v>0</v>
      </c>
      <c r="AD28" s="101">
        <f t="shared" si="3"/>
        <v>0</v>
      </c>
      <c r="AE28" s="13">
        <f t="shared" si="4"/>
        <v>0</v>
      </c>
      <c r="AF28" s="213"/>
      <c r="AG28" s="205" t="s">
        <v>160</v>
      </c>
      <c r="AH28" s="14" t="e">
        <f t="shared" si="11"/>
        <v>#DIV/0!</v>
      </c>
      <c r="AI28" s="15" t="e">
        <f t="shared" si="12"/>
        <v>#DIV/0!</v>
      </c>
      <c r="AJ28" s="17" t="e">
        <f t="shared" si="13"/>
        <v>#DIV/0!</v>
      </c>
      <c r="AK28" s="1"/>
      <c r="AL28" s="201">
        <f t="shared" si="5"/>
        <v>0</v>
      </c>
    </row>
    <row r="29" spans="1:38" x14ac:dyDescent="0.25">
      <c r="A29" s="182"/>
      <c r="B29" s="99" t="s">
        <v>59</v>
      </c>
      <c r="C29" s="99"/>
      <c r="D29" s="11">
        <f>'Årsbudget per månad'!D31</f>
        <v>0</v>
      </c>
      <c r="E29" s="106"/>
      <c r="F29" s="11">
        <f>'Årsbudget per månad'!E31</f>
        <v>0</v>
      </c>
      <c r="G29" s="106"/>
      <c r="H29" s="11">
        <f>'Årsbudget per månad'!F31</f>
        <v>0</v>
      </c>
      <c r="I29" s="106"/>
      <c r="J29" s="11">
        <f>'Årsbudget per månad'!G31</f>
        <v>0</v>
      </c>
      <c r="K29" s="106"/>
      <c r="L29" s="11">
        <f>'Årsbudget per månad'!H31</f>
        <v>0</v>
      </c>
      <c r="M29" s="106"/>
      <c r="N29" s="11">
        <f>'Årsbudget per månad'!I31</f>
        <v>0</v>
      </c>
      <c r="O29" s="106"/>
      <c r="P29" s="11">
        <f>'Årsbudget per månad'!J31</f>
        <v>0</v>
      </c>
      <c r="Q29" s="106"/>
      <c r="R29" s="11">
        <f>'Årsbudget per månad'!K31</f>
        <v>0</v>
      </c>
      <c r="S29" s="106"/>
      <c r="T29" s="11">
        <f>'Årsbudget per månad'!L31</f>
        <v>0</v>
      </c>
      <c r="U29" s="180"/>
      <c r="V29" s="11">
        <f>'Årsbudget per månad'!M31</f>
        <v>36000</v>
      </c>
      <c r="W29" s="106"/>
      <c r="X29" s="11">
        <f>'Årsbudget per månad'!N31</f>
        <v>0</v>
      </c>
      <c r="Y29" s="106"/>
      <c r="Z29" s="221">
        <f>'Årsbudget per månad'!O31</f>
        <v>0</v>
      </c>
      <c r="AA29" s="106"/>
      <c r="AB29" s="12"/>
      <c r="AC29" s="11">
        <f t="shared" si="2"/>
        <v>0</v>
      </c>
      <c r="AD29" s="101">
        <f t="shared" si="3"/>
        <v>0</v>
      </c>
      <c r="AE29" s="13">
        <f t="shared" si="4"/>
        <v>36000</v>
      </c>
      <c r="AF29" s="213"/>
      <c r="AG29" s="205" t="s">
        <v>59</v>
      </c>
      <c r="AH29" s="14">
        <f t="shared" si="11"/>
        <v>0</v>
      </c>
      <c r="AI29" s="15">
        <f t="shared" si="12"/>
        <v>0</v>
      </c>
      <c r="AJ29" s="17">
        <f t="shared" si="13"/>
        <v>0</v>
      </c>
      <c r="AK29" s="1"/>
      <c r="AL29" s="201">
        <f t="shared" si="5"/>
        <v>0</v>
      </c>
    </row>
    <row r="30" spans="1:38" x14ac:dyDescent="0.25">
      <c r="A30" s="182"/>
      <c r="B30" s="42" t="s">
        <v>162</v>
      </c>
      <c r="C30" s="42"/>
      <c r="D30" s="11">
        <f>'Årsbudget per månad'!D32</f>
        <v>0</v>
      </c>
      <c r="E30" s="106"/>
      <c r="F30" s="11">
        <f>'Årsbudget per månad'!E32</f>
        <v>0</v>
      </c>
      <c r="G30" s="106"/>
      <c r="H30" s="11">
        <f>'Årsbudget per månad'!F32</f>
        <v>0</v>
      </c>
      <c r="I30" s="106"/>
      <c r="J30" s="11">
        <f>'Årsbudget per månad'!G32</f>
        <v>0</v>
      </c>
      <c r="K30" s="106"/>
      <c r="L30" s="11">
        <f>'Årsbudget per månad'!H32</f>
        <v>0</v>
      </c>
      <c r="M30" s="106"/>
      <c r="N30" s="11">
        <f>'Årsbudget per månad'!I32</f>
        <v>0</v>
      </c>
      <c r="O30" s="106"/>
      <c r="P30" s="11">
        <f>'Årsbudget per månad'!J32</f>
        <v>0</v>
      </c>
      <c r="Q30" s="106"/>
      <c r="R30" s="11">
        <f>'Årsbudget per månad'!K32</f>
        <v>0</v>
      </c>
      <c r="S30" s="106"/>
      <c r="T30" s="11">
        <f>'Årsbudget per månad'!L32</f>
        <v>0</v>
      </c>
      <c r="U30" s="180"/>
      <c r="V30" s="11">
        <f>'Årsbudget per månad'!M32</f>
        <v>40000</v>
      </c>
      <c r="W30" s="106"/>
      <c r="X30" s="11">
        <f>'Årsbudget per månad'!N32</f>
        <v>0</v>
      </c>
      <c r="Y30" s="106"/>
      <c r="Z30" s="221">
        <f>'Årsbudget per månad'!O32</f>
        <v>0</v>
      </c>
      <c r="AA30" s="106"/>
      <c r="AB30" s="12"/>
      <c r="AC30" s="11">
        <f t="shared" si="2"/>
        <v>0</v>
      </c>
      <c r="AD30" s="101">
        <f t="shared" si="3"/>
        <v>0</v>
      </c>
      <c r="AE30" s="13">
        <f t="shared" si="4"/>
        <v>40000</v>
      </c>
      <c r="AF30" s="213"/>
      <c r="AG30" s="207" t="s">
        <v>162</v>
      </c>
      <c r="AH30" s="14">
        <f t="shared" si="11"/>
        <v>0</v>
      </c>
      <c r="AI30" s="15">
        <f t="shared" si="12"/>
        <v>0</v>
      </c>
      <c r="AJ30" s="17">
        <f t="shared" si="13"/>
        <v>0</v>
      </c>
      <c r="AK30" s="1"/>
      <c r="AL30" s="201">
        <f t="shared" si="5"/>
        <v>0</v>
      </c>
    </row>
    <row r="31" spans="1:38" x14ac:dyDescent="0.25">
      <c r="A31" s="255" t="s">
        <v>35</v>
      </c>
      <c r="B31" s="255"/>
      <c r="C31" s="182"/>
      <c r="D31" s="121"/>
      <c r="E31" s="123"/>
      <c r="F31" s="121"/>
      <c r="G31" s="123"/>
      <c r="H31" s="121"/>
      <c r="I31" s="123"/>
      <c r="J31" s="121"/>
      <c r="K31" s="123"/>
      <c r="L31" s="121"/>
      <c r="M31" s="123"/>
      <c r="N31" s="121"/>
      <c r="O31" s="123"/>
      <c r="P31" s="121"/>
      <c r="Q31" s="123"/>
      <c r="R31" s="121"/>
      <c r="S31" s="123"/>
      <c r="T31" s="121"/>
      <c r="U31" s="200"/>
      <c r="V31" s="121"/>
      <c r="W31" s="123"/>
      <c r="X31" s="121"/>
      <c r="Y31" s="123"/>
      <c r="Z31" s="222"/>
      <c r="AA31" s="123"/>
      <c r="AB31" s="12"/>
      <c r="AC31" s="121">
        <f t="shared" si="2"/>
        <v>0</v>
      </c>
      <c r="AD31" s="199">
        <f t="shared" si="3"/>
        <v>0</v>
      </c>
      <c r="AE31" s="122">
        <f t="shared" si="4"/>
        <v>0</v>
      </c>
      <c r="AF31" s="267" t="s">
        <v>35</v>
      </c>
      <c r="AG31" s="268"/>
      <c r="AH31" s="133"/>
      <c r="AI31" s="134"/>
      <c r="AJ31" s="203"/>
      <c r="AK31" s="1"/>
      <c r="AL31" s="201">
        <f t="shared" si="5"/>
        <v>0</v>
      </c>
    </row>
    <row r="32" spans="1:38" x14ac:dyDescent="0.25">
      <c r="A32" s="182"/>
      <c r="B32" s="173" t="s">
        <v>164</v>
      </c>
      <c r="C32" s="173"/>
      <c r="D32" s="11">
        <f>'Årsbudget per månad'!D34</f>
        <v>0</v>
      </c>
      <c r="E32" s="106"/>
      <c r="F32" s="11">
        <f>'Årsbudget per månad'!E34</f>
        <v>0</v>
      </c>
      <c r="G32" s="106"/>
      <c r="H32" s="11">
        <f>'Årsbudget per månad'!F34</f>
        <v>0</v>
      </c>
      <c r="I32" s="106"/>
      <c r="J32" s="11">
        <f>'Årsbudget per månad'!G34</f>
        <v>80000</v>
      </c>
      <c r="K32" s="106"/>
      <c r="L32" s="11">
        <f>'Årsbudget per månad'!H34</f>
        <v>0</v>
      </c>
      <c r="M32" s="106"/>
      <c r="N32" s="11">
        <f>'Årsbudget per månad'!I34</f>
        <v>0</v>
      </c>
      <c r="O32" s="106"/>
      <c r="P32" s="11">
        <f>'Årsbudget per månad'!J34</f>
        <v>0</v>
      </c>
      <c r="Q32" s="106"/>
      <c r="R32" s="11">
        <f>'Årsbudget per månad'!K34</f>
        <v>0</v>
      </c>
      <c r="S32" s="106"/>
      <c r="T32" s="11">
        <f>'Årsbudget per månad'!L34</f>
        <v>0</v>
      </c>
      <c r="U32" s="180"/>
      <c r="V32" s="11">
        <f>'Årsbudget per månad'!M34</f>
        <v>0</v>
      </c>
      <c r="W32" s="106"/>
      <c r="X32" s="11">
        <f>'Årsbudget per månad'!N34</f>
        <v>0</v>
      </c>
      <c r="Y32" s="106"/>
      <c r="Z32" s="221">
        <f>'Årsbudget per månad'!O34</f>
        <v>0</v>
      </c>
      <c r="AA32" s="106"/>
      <c r="AB32" s="12"/>
      <c r="AC32" s="11">
        <f t="shared" si="2"/>
        <v>0</v>
      </c>
      <c r="AD32" s="101">
        <f t="shared" si="3"/>
        <v>0</v>
      </c>
      <c r="AE32" s="13">
        <f t="shared" si="4"/>
        <v>80000</v>
      </c>
      <c r="AF32" s="213"/>
      <c r="AG32" s="218" t="s">
        <v>164</v>
      </c>
      <c r="AH32" s="14">
        <f t="shared" si="11"/>
        <v>0</v>
      </c>
      <c r="AI32" s="15">
        <f t="shared" si="12"/>
        <v>0</v>
      </c>
      <c r="AJ32" s="17">
        <f t="shared" si="13"/>
        <v>0</v>
      </c>
      <c r="AK32" s="1"/>
      <c r="AL32" s="201">
        <f t="shared" si="5"/>
        <v>0</v>
      </c>
    </row>
    <row r="33" spans="1:38" x14ac:dyDescent="0.25">
      <c r="A33" s="182"/>
      <c r="B33" s="173" t="s">
        <v>165</v>
      </c>
      <c r="C33" s="173"/>
      <c r="D33" s="11">
        <f>'Årsbudget per månad'!D35</f>
        <v>0</v>
      </c>
      <c r="E33" s="106"/>
      <c r="F33" s="11">
        <f>'Årsbudget per månad'!E35</f>
        <v>0</v>
      </c>
      <c r="G33" s="106"/>
      <c r="H33" s="11">
        <f>'Årsbudget per månad'!F35</f>
        <v>0</v>
      </c>
      <c r="I33" s="106"/>
      <c r="J33" s="11">
        <f>'Årsbudget per månad'!G35</f>
        <v>0</v>
      </c>
      <c r="K33" s="106"/>
      <c r="L33" s="11">
        <f>'Årsbudget per månad'!H35</f>
        <v>0</v>
      </c>
      <c r="M33" s="106"/>
      <c r="N33" s="11">
        <f>'Årsbudget per månad'!I35</f>
        <v>0</v>
      </c>
      <c r="O33" s="106"/>
      <c r="P33" s="11">
        <f>'Årsbudget per månad'!J35</f>
        <v>0</v>
      </c>
      <c r="Q33" s="106"/>
      <c r="R33" s="11">
        <f>'Årsbudget per månad'!K35</f>
        <v>0</v>
      </c>
      <c r="S33" s="106"/>
      <c r="T33" s="11">
        <f>'Årsbudget per månad'!L35</f>
        <v>0</v>
      </c>
      <c r="U33" s="180"/>
      <c r="V33" s="11">
        <f>'Årsbudget per månad'!M35</f>
        <v>40000</v>
      </c>
      <c r="W33" s="106"/>
      <c r="X33" s="11">
        <f>'Årsbudget per månad'!N35</f>
        <v>0</v>
      </c>
      <c r="Y33" s="106"/>
      <c r="Z33" s="221">
        <f>'Årsbudget per månad'!O35</f>
        <v>0</v>
      </c>
      <c r="AA33" s="106"/>
      <c r="AB33" s="12"/>
      <c r="AC33" s="11">
        <f t="shared" si="2"/>
        <v>0</v>
      </c>
      <c r="AD33" s="101">
        <f t="shared" si="3"/>
        <v>0</v>
      </c>
      <c r="AE33" s="13">
        <f t="shared" si="4"/>
        <v>40000</v>
      </c>
      <c r="AF33" s="213"/>
      <c r="AG33" s="218" t="s">
        <v>165</v>
      </c>
      <c r="AH33" s="14">
        <f t="shared" si="11"/>
        <v>0</v>
      </c>
      <c r="AI33" s="15">
        <f t="shared" si="12"/>
        <v>0</v>
      </c>
      <c r="AJ33" s="17">
        <f t="shared" si="13"/>
        <v>0</v>
      </c>
      <c r="AK33" s="1"/>
      <c r="AL33" s="201">
        <f t="shared" si="5"/>
        <v>0</v>
      </c>
    </row>
    <row r="34" spans="1:38" x14ac:dyDescent="0.25">
      <c r="A34" s="182"/>
      <c r="B34" s="182"/>
      <c r="C34" s="182"/>
      <c r="D34" s="11"/>
      <c r="E34" s="106"/>
      <c r="F34" s="11"/>
      <c r="G34" s="106"/>
      <c r="H34" s="11"/>
      <c r="I34" s="106"/>
      <c r="J34" s="11"/>
      <c r="K34" s="106"/>
      <c r="L34" s="11"/>
      <c r="M34" s="106"/>
      <c r="N34" s="11"/>
      <c r="O34" s="106"/>
      <c r="P34" s="11"/>
      <c r="Q34" s="106"/>
      <c r="R34" s="11"/>
      <c r="S34" s="106"/>
      <c r="T34" s="11"/>
      <c r="U34" s="180"/>
      <c r="V34" s="11"/>
      <c r="W34" s="106"/>
      <c r="X34" s="11"/>
      <c r="Y34" s="106"/>
      <c r="Z34" s="221"/>
      <c r="AA34" s="106"/>
      <c r="AB34" s="12"/>
      <c r="AC34" s="11"/>
      <c r="AD34" s="101"/>
      <c r="AE34" s="13"/>
      <c r="AF34" s="263"/>
      <c r="AG34" s="264"/>
      <c r="AH34" s="133"/>
      <c r="AI34" s="134"/>
      <c r="AJ34" s="203"/>
      <c r="AK34" s="1"/>
      <c r="AL34" s="201">
        <f t="shared" si="5"/>
        <v>0</v>
      </c>
    </row>
    <row r="35" spans="1:38" x14ac:dyDescent="0.25">
      <c r="A35" s="255" t="s">
        <v>36</v>
      </c>
      <c r="B35" s="255"/>
      <c r="C35" s="182"/>
      <c r="D35" s="11">
        <f>'Årsbudget per månad'!D37</f>
        <v>0</v>
      </c>
      <c r="E35" s="106"/>
      <c r="F35" s="11">
        <f>'Årsbudget per månad'!E37</f>
        <v>50000</v>
      </c>
      <c r="G35" s="106"/>
      <c r="H35" s="11">
        <f>'Årsbudget per månad'!F37</f>
        <v>10000</v>
      </c>
      <c r="I35" s="106"/>
      <c r="J35" s="11">
        <f>'Årsbudget per månad'!G37</f>
        <v>20000</v>
      </c>
      <c r="K35" s="106"/>
      <c r="L35" s="11">
        <f>'Årsbudget per månad'!H37</f>
        <v>30000</v>
      </c>
      <c r="M35" s="106"/>
      <c r="N35" s="11">
        <f>'Årsbudget per månad'!I37</f>
        <v>30000</v>
      </c>
      <c r="O35" s="106"/>
      <c r="P35" s="11">
        <f>'Årsbudget per månad'!J37</f>
        <v>30000</v>
      </c>
      <c r="Q35" s="106"/>
      <c r="R35" s="11">
        <f>'Årsbudget per månad'!K37</f>
        <v>35000</v>
      </c>
      <c r="S35" s="106"/>
      <c r="T35" s="11">
        <f>'Årsbudget per månad'!L37</f>
        <v>15000</v>
      </c>
      <c r="U35" s="180"/>
      <c r="V35" s="11">
        <f>'Årsbudget per månad'!M37</f>
        <v>10000</v>
      </c>
      <c r="W35" s="106"/>
      <c r="X35" s="11">
        <f>'Årsbudget per månad'!N37</f>
        <v>10000</v>
      </c>
      <c r="Y35" s="106"/>
      <c r="Z35" s="221">
        <f>'Årsbudget per månad'!O37</f>
        <v>0</v>
      </c>
      <c r="AA35" s="106"/>
      <c r="AB35" s="12"/>
      <c r="AC35" s="11">
        <f t="shared" si="2"/>
        <v>0</v>
      </c>
      <c r="AD35" s="101">
        <f t="shared" si="3"/>
        <v>0</v>
      </c>
      <c r="AE35" s="13">
        <f t="shared" si="4"/>
        <v>240000</v>
      </c>
      <c r="AF35" s="267" t="s">
        <v>36</v>
      </c>
      <c r="AG35" s="268"/>
      <c r="AH35" s="14">
        <f t="shared" si="11"/>
        <v>0</v>
      </c>
      <c r="AI35" s="15">
        <f t="shared" si="12"/>
        <v>0</v>
      </c>
      <c r="AJ35" s="17">
        <f t="shared" si="13"/>
        <v>0</v>
      </c>
      <c r="AK35" s="1"/>
      <c r="AL35" s="201">
        <f t="shared" si="5"/>
        <v>0</v>
      </c>
    </row>
    <row r="36" spans="1:38" x14ac:dyDescent="0.25">
      <c r="A36" s="255" t="s">
        <v>37</v>
      </c>
      <c r="B36" s="255"/>
      <c r="C36" s="182"/>
      <c r="D36" s="11">
        <f>'Årsbudget per månad'!D38</f>
        <v>8400</v>
      </c>
      <c r="E36" s="106"/>
      <c r="F36" s="11">
        <f>'Årsbudget per månad'!E38</f>
        <v>8400</v>
      </c>
      <c r="G36" s="106"/>
      <c r="H36" s="11">
        <f>'Årsbudget per månad'!F38</f>
        <v>8400</v>
      </c>
      <c r="I36" s="106"/>
      <c r="J36" s="11">
        <f>'Årsbudget per månad'!G38</f>
        <v>8400</v>
      </c>
      <c r="K36" s="106"/>
      <c r="L36" s="11">
        <f>'Årsbudget per månad'!H38</f>
        <v>8400</v>
      </c>
      <c r="M36" s="106"/>
      <c r="N36" s="11">
        <f>'Årsbudget per månad'!I38</f>
        <v>8400</v>
      </c>
      <c r="O36" s="106"/>
      <c r="P36" s="11">
        <f>'Årsbudget per månad'!J38</f>
        <v>8400</v>
      </c>
      <c r="Q36" s="106"/>
      <c r="R36" s="11">
        <f>'Årsbudget per månad'!K38</f>
        <v>8400</v>
      </c>
      <c r="S36" s="106"/>
      <c r="T36" s="11">
        <f>'Årsbudget per månad'!L38</f>
        <v>8400</v>
      </c>
      <c r="U36" s="180"/>
      <c r="V36" s="11">
        <f>'Årsbudget per månad'!M38</f>
        <v>8400</v>
      </c>
      <c r="W36" s="106"/>
      <c r="X36" s="11">
        <f>'Årsbudget per månad'!N38</f>
        <v>8000</v>
      </c>
      <c r="Y36" s="106"/>
      <c r="Z36" s="221">
        <f>'Årsbudget per månad'!O38</f>
        <v>8000</v>
      </c>
      <c r="AA36" s="106"/>
      <c r="AB36" s="12"/>
      <c r="AC36" s="11">
        <f t="shared" si="2"/>
        <v>8400</v>
      </c>
      <c r="AD36" s="101">
        <f t="shared" si="3"/>
        <v>0</v>
      </c>
      <c r="AE36" s="13">
        <f t="shared" si="4"/>
        <v>100000</v>
      </c>
      <c r="AF36" s="267" t="s">
        <v>37</v>
      </c>
      <c r="AG36" s="268"/>
      <c r="AH36" s="14">
        <f t="shared" si="11"/>
        <v>0</v>
      </c>
      <c r="AI36" s="15">
        <f t="shared" si="12"/>
        <v>8.4000000000000005E-2</v>
      </c>
      <c r="AJ36" s="17">
        <f t="shared" si="13"/>
        <v>-8.4000000000000005E-2</v>
      </c>
      <c r="AK36" s="1"/>
      <c r="AL36" s="201">
        <f t="shared" si="5"/>
        <v>-8400</v>
      </c>
    </row>
    <row r="37" spans="1:38" x14ac:dyDescent="0.25">
      <c r="A37" s="255" t="s">
        <v>40</v>
      </c>
      <c r="B37" s="255"/>
      <c r="C37" s="182"/>
      <c r="D37" s="11">
        <f>'Årsbudget per månad'!D39</f>
        <v>0</v>
      </c>
      <c r="E37" s="106"/>
      <c r="F37" s="11">
        <f>'Årsbudget per månad'!E39</f>
        <v>0</v>
      </c>
      <c r="G37" s="106"/>
      <c r="H37" s="11">
        <f>'Årsbudget per månad'!F39</f>
        <v>0</v>
      </c>
      <c r="I37" s="106"/>
      <c r="J37" s="11">
        <f>'Årsbudget per månad'!G39</f>
        <v>0</v>
      </c>
      <c r="K37" s="106"/>
      <c r="L37" s="11">
        <f>'Årsbudget per månad'!H39</f>
        <v>0</v>
      </c>
      <c r="M37" s="106"/>
      <c r="N37" s="11">
        <f>'Årsbudget per månad'!I39</f>
        <v>0</v>
      </c>
      <c r="O37" s="106"/>
      <c r="P37" s="11">
        <f>'Årsbudget per månad'!J39</f>
        <v>0</v>
      </c>
      <c r="Q37" s="106"/>
      <c r="R37" s="11">
        <f>'Årsbudget per månad'!K39</f>
        <v>0</v>
      </c>
      <c r="S37" s="106"/>
      <c r="T37" s="11">
        <f>'Årsbudget per månad'!L39</f>
        <v>0</v>
      </c>
      <c r="U37" s="180"/>
      <c r="V37" s="11">
        <f>'Årsbudget per månad'!M39</f>
        <v>0</v>
      </c>
      <c r="W37" s="106"/>
      <c r="X37" s="11">
        <f>'Årsbudget per månad'!N39</f>
        <v>0</v>
      </c>
      <c r="Y37" s="106"/>
      <c r="Z37" s="221">
        <f>'Årsbudget per månad'!O39</f>
        <v>0</v>
      </c>
      <c r="AA37" s="106"/>
      <c r="AB37" s="12"/>
      <c r="AC37" s="11">
        <f t="shared" si="2"/>
        <v>0</v>
      </c>
      <c r="AD37" s="101">
        <f t="shared" si="3"/>
        <v>0</v>
      </c>
      <c r="AE37" s="13">
        <f t="shared" si="4"/>
        <v>0</v>
      </c>
      <c r="AF37" s="267" t="s">
        <v>40</v>
      </c>
      <c r="AG37" s="268"/>
      <c r="AH37" s="14" t="e">
        <f t="shared" si="11"/>
        <v>#DIV/0!</v>
      </c>
      <c r="AI37" s="15" t="e">
        <f t="shared" si="12"/>
        <v>#DIV/0!</v>
      </c>
      <c r="AJ37" s="17" t="e">
        <f t="shared" si="13"/>
        <v>#DIV/0!</v>
      </c>
      <c r="AK37" s="1"/>
      <c r="AL37" s="201">
        <f t="shared" si="5"/>
        <v>0</v>
      </c>
    </row>
    <row r="38" spans="1:38" x14ac:dyDescent="0.25">
      <c r="A38" s="255" t="s">
        <v>119</v>
      </c>
      <c r="B38" s="255"/>
      <c r="C38" s="182"/>
      <c r="D38" s="11">
        <f>'Årsbudget per månad'!D40</f>
        <v>0</v>
      </c>
      <c r="E38" s="106"/>
      <c r="F38" s="11">
        <f>'Årsbudget per månad'!E40</f>
        <v>0</v>
      </c>
      <c r="G38" s="106"/>
      <c r="H38" s="11">
        <f>'Årsbudget per månad'!F40</f>
        <v>0</v>
      </c>
      <c r="I38" s="106"/>
      <c r="J38" s="11">
        <f>'Årsbudget per månad'!G40</f>
        <v>0</v>
      </c>
      <c r="K38" s="106"/>
      <c r="L38" s="11">
        <f>'Årsbudget per månad'!H40</f>
        <v>0</v>
      </c>
      <c r="M38" s="106"/>
      <c r="N38" s="11">
        <f>'Årsbudget per månad'!I40</f>
        <v>0</v>
      </c>
      <c r="O38" s="106"/>
      <c r="P38" s="11">
        <f>'Årsbudget per månad'!J40</f>
        <v>0</v>
      </c>
      <c r="Q38" s="106"/>
      <c r="R38" s="11">
        <f>'Årsbudget per månad'!K40</f>
        <v>0</v>
      </c>
      <c r="S38" s="106"/>
      <c r="T38" s="11">
        <f>'Årsbudget per månad'!L40</f>
        <v>0</v>
      </c>
      <c r="U38" s="180"/>
      <c r="V38" s="11">
        <f>'Årsbudget per månad'!M40</f>
        <v>0</v>
      </c>
      <c r="W38" s="106"/>
      <c r="X38" s="11">
        <f>'Årsbudget per månad'!N40</f>
        <v>0</v>
      </c>
      <c r="Y38" s="106"/>
      <c r="Z38" s="221">
        <f>'Årsbudget per månad'!O40</f>
        <v>30000</v>
      </c>
      <c r="AA38" s="106"/>
      <c r="AB38" s="12"/>
      <c r="AC38" s="11">
        <f t="shared" si="2"/>
        <v>0</v>
      </c>
      <c r="AD38" s="101">
        <f t="shared" si="3"/>
        <v>0</v>
      </c>
      <c r="AE38" s="13">
        <f t="shared" si="4"/>
        <v>30000</v>
      </c>
      <c r="AF38" s="267" t="s">
        <v>119</v>
      </c>
      <c r="AG38" s="268"/>
      <c r="AH38" s="14">
        <f t="shared" si="11"/>
        <v>0</v>
      </c>
      <c r="AI38" s="15">
        <f t="shared" si="12"/>
        <v>0</v>
      </c>
      <c r="AJ38" s="17">
        <f t="shared" si="13"/>
        <v>0</v>
      </c>
      <c r="AK38" s="1"/>
      <c r="AL38" s="201">
        <f t="shared" si="5"/>
        <v>0</v>
      </c>
    </row>
    <row r="39" spans="1:38" x14ac:dyDescent="0.25">
      <c r="A39" s="182"/>
      <c r="B39" s="182"/>
      <c r="C39" s="182"/>
      <c r="D39" s="11">
        <f>'Årsbudget per månad'!D41</f>
        <v>0</v>
      </c>
      <c r="E39" s="106"/>
      <c r="F39" s="11">
        <f>'Årsbudget per månad'!E41</f>
        <v>0</v>
      </c>
      <c r="G39" s="106"/>
      <c r="H39" s="11">
        <f>'Årsbudget per månad'!F41</f>
        <v>0</v>
      </c>
      <c r="I39" s="106"/>
      <c r="J39" s="11">
        <f>'Årsbudget per månad'!G41</f>
        <v>0</v>
      </c>
      <c r="K39" s="106"/>
      <c r="L39" s="11">
        <f>'Årsbudget per månad'!H41</f>
        <v>0</v>
      </c>
      <c r="M39" s="106"/>
      <c r="N39" s="11">
        <f>'Årsbudget per månad'!I41</f>
        <v>0</v>
      </c>
      <c r="O39" s="106"/>
      <c r="P39" s="11">
        <f>'Årsbudget per månad'!J41</f>
        <v>0</v>
      </c>
      <c r="Q39" s="106"/>
      <c r="R39" s="11">
        <f>'Årsbudget per månad'!K41</f>
        <v>0</v>
      </c>
      <c r="S39" s="106"/>
      <c r="T39" s="11">
        <f>'Årsbudget per månad'!L41</f>
        <v>0</v>
      </c>
      <c r="U39" s="180"/>
      <c r="V39" s="11">
        <f>'Årsbudget per månad'!M41</f>
        <v>0</v>
      </c>
      <c r="W39" s="106"/>
      <c r="X39" s="11">
        <f>'Årsbudget per månad'!N41</f>
        <v>0</v>
      </c>
      <c r="Y39" s="106"/>
      <c r="Z39" s="221">
        <f>'Årsbudget per månad'!O41</f>
        <v>0</v>
      </c>
      <c r="AA39" s="106"/>
      <c r="AB39" s="12"/>
      <c r="AC39" s="11">
        <f t="shared" si="2"/>
        <v>0</v>
      </c>
      <c r="AD39" s="101">
        <f t="shared" si="3"/>
        <v>0</v>
      </c>
      <c r="AE39" s="13">
        <f t="shared" si="4"/>
        <v>0</v>
      </c>
      <c r="AF39" s="263"/>
      <c r="AG39" s="264"/>
      <c r="AH39" s="14" t="e">
        <f t="shared" si="11"/>
        <v>#DIV/0!</v>
      </c>
      <c r="AI39" s="15" t="e">
        <f t="shared" si="12"/>
        <v>#DIV/0!</v>
      </c>
      <c r="AJ39" s="17" t="e">
        <f t="shared" si="13"/>
        <v>#DIV/0!</v>
      </c>
      <c r="AK39" s="1"/>
      <c r="AL39" s="201">
        <f t="shared" si="5"/>
        <v>0</v>
      </c>
    </row>
    <row r="40" spans="1:38" x14ac:dyDescent="0.25">
      <c r="A40" s="255" t="s">
        <v>125</v>
      </c>
      <c r="B40" s="255"/>
      <c r="C40" s="182"/>
      <c r="D40" s="121"/>
      <c r="E40" s="123"/>
      <c r="F40" s="121"/>
      <c r="G40" s="123"/>
      <c r="H40" s="121"/>
      <c r="I40" s="123"/>
      <c r="J40" s="121"/>
      <c r="K40" s="123"/>
      <c r="L40" s="121"/>
      <c r="M40" s="123"/>
      <c r="N40" s="121"/>
      <c r="O40" s="123"/>
      <c r="P40" s="121"/>
      <c r="Q40" s="123"/>
      <c r="R40" s="121"/>
      <c r="S40" s="123"/>
      <c r="T40" s="121"/>
      <c r="U40" s="200"/>
      <c r="V40" s="121"/>
      <c r="W40" s="123"/>
      <c r="X40" s="121"/>
      <c r="Y40" s="123"/>
      <c r="Z40" s="222"/>
      <c r="AA40" s="123"/>
      <c r="AB40" s="12"/>
      <c r="AC40" s="121"/>
      <c r="AD40" s="199"/>
      <c r="AE40" s="122"/>
      <c r="AF40" s="267" t="s">
        <v>125</v>
      </c>
      <c r="AG40" s="268"/>
      <c r="AH40" s="133"/>
      <c r="AI40" s="134"/>
      <c r="AJ40" s="203"/>
      <c r="AK40" s="1"/>
      <c r="AL40" s="201">
        <f t="shared" si="5"/>
        <v>0</v>
      </c>
    </row>
    <row r="41" spans="1:38" x14ac:dyDescent="0.25">
      <c r="A41" s="181"/>
      <c r="B41" s="181"/>
      <c r="C41" s="186"/>
      <c r="D41" s="11"/>
      <c r="E41" s="106"/>
      <c r="F41" s="11"/>
      <c r="G41" s="106"/>
      <c r="H41" s="11"/>
      <c r="I41" s="106"/>
      <c r="J41" s="11"/>
      <c r="K41" s="106"/>
      <c r="L41" s="11"/>
      <c r="M41" s="106"/>
      <c r="N41" s="11"/>
      <c r="O41" s="106"/>
      <c r="P41" s="11"/>
      <c r="Q41" s="106"/>
      <c r="R41" s="11"/>
      <c r="S41" s="106"/>
      <c r="T41" s="11"/>
      <c r="U41" s="180"/>
      <c r="V41" s="11"/>
      <c r="W41" s="106"/>
      <c r="X41" s="11"/>
      <c r="Y41" s="106"/>
      <c r="Z41" s="221">
        <f>'Årsbudget per månad'!O43</f>
        <v>0</v>
      </c>
      <c r="AA41" s="106"/>
      <c r="AB41" s="12"/>
      <c r="AC41" s="11">
        <f t="shared" si="2"/>
        <v>0</v>
      </c>
      <c r="AD41" s="101">
        <f t="shared" si="3"/>
        <v>0</v>
      </c>
      <c r="AE41" s="13">
        <f t="shared" si="4"/>
        <v>0</v>
      </c>
      <c r="AF41" s="265"/>
      <c r="AG41" s="266"/>
      <c r="AH41" s="14" t="e">
        <f t="shared" si="11"/>
        <v>#DIV/0!</v>
      </c>
      <c r="AI41" s="15" t="e">
        <f t="shared" si="12"/>
        <v>#DIV/0!</v>
      </c>
      <c r="AJ41" s="17" t="e">
        <f t="shared" si="13"/>
        <v>#DIV/0!</v>
      </c>
      <c r="AK41" s="1"/>
      <c r="AL41" s="201">
        <f t="shared" si="5"/>
        <v>0</v>
      </c>
    </row>
    <row r="42" spans="1:38" x14ac:dyDescent="0.25">
      <c r="A42" s="181"/>
      <c r="B42" s="181"/>
      <c r="C42" s="186"/>
      <c r="D42" s="11"/>
      <c r="E42" s="106"/>
      <c r="F42" s="11"/>
      <c r="G42" s="106"/>
      <c r="H42" s="11"/>
      <c r="I42" s="106"/>
      <c r="J42" s="11"/>
      <c r="K42" s="106"/>
      <c r="L42" s="11"/>
      <c r="M42" s="106"/>
      <c r="N42" s="11"/>
      <c r="O42" s="106"/>
      <c r="P42" s="11"/>
      <c r="Q42" s="106"/>
      <c r="R42" s="11"/>
      <c r="S42" s="106"/>
      <c r="T42" s="11"/>
      <c r="U42" s="180"/>
      <c r="V42" s="11"/>
      <c r="W42" s="106"/>
      <c r="X42" s="11"/>
      <c r="Y42" s="106"/>
      <c r="Z42" s="221"/>
      <c r="AA42" s="106"/>
      <c r="AB42" s="12"/>
      <c r="AC42" s="11">
        <f t="shared" si="2"/>
        <v>0</v>
      </c>
      <c r="AD42" s="101">
        <f t="shared" si="3"/>
        <v>0</v>
      </c>
      <c r="AE42" s="13">
        <f t="shared" si="4"/>
        <v>0</v>
      </c>
      <c r="AF42" s="265"/>
      <c r="AG42" s="266"/>
      <c r="AH42" s="14" t="e">
        <f t="shared" si="11"/>
        <v>#DIV/0!</v>
      </c>
      <c r="AI42" s="15" t="e">
        <f t="shared" si="12"/>
        <v>#DIV/0!</v>
      </c>
      <c r="AJ42" s="17" t="e">
        <f t="shared" si="13"/>
        <v>#DIV/0!</v>
      </c>
      <c r="AK42" s="1"/>
      <c r="AL42" s="201">
        <f t="shared" si="5"/>
        <v>0</v>
      </c>
    </row>
    <row r="43" spans="1:38" x14ac:dyDescent="0.25">
      <c r="A43" s="186"/>
      <c r="B43" s="186"/>
      <c r="C43" s="186"/>
      <c r="D43" s="11"/>
      <c r="E43" s="106"/>
      <c r="F43" s="11"/>
      <c r="G43" s="106"/>
      <c r="H43" s="11"/>
      <c r="I43" s="106"/>
      <c r="J43" s="11"/>
      <c r="K43" s="106"/>
      <c r="L43" s="11"/>
      <c r="M43" s="106"/>
      <c r="N43" s="11"/>
      <c r="O43" s="106"/>
      <c r="P43" s="11"/>
      <c r="Q43" s="106"/>
      <c r="R43" s="11"/>
      <c r="S43" s="106"/>
      <c r="T43" s="11"/>
      <c r="U43" s="180"/>
      <c r="V43" s="11"/>
      <c r="W43" s="106"/>
      <c r="X43" s="11"/>
      <c r="Y43" s="106"/>
      <c r="Z43" s="221"/>
      <c r="AA43" s="106"/>
      <c r="AB43" s="12"/>
      <c r="AC43" s="11">
        <f t="shared" si="2"/>
        <v>0</v>
      </c>
      <c r="AD43" s="101">
        <f t="shared" si="3"/>
        <v>0</v>
      </c>
      <c r="AE43" s="13">
        <f t="shared" si="4"/>
        <v>0</v>
      </c>
      <c r="AF43" s="265"/>
      <c r="AG43" s="266"/>
      <c r="AH43" s="14" t="e">
        <f t="shared" si="11"/>
        <v>#DIV/0!</v>
      </c>
      <c r="AI43" s="15" t="e">
        <f t="shared" si="12"/>
        <v>#DIV/0!</v>
      </c>
      <c r="AJ43" s="17" t="e">
        <f t="shared" si="13"/>
        <v>#DIV/0!</v>
      </c>
      <c r="AK43" s="1"/>
      <c r="AL43" s="201">
        <f t="shared" si="5"/>
        <v>0</v>
      </c>
    </row>
    <row r="44" spans="1:38" x14ac:dyDescent="0.25">
      <c r="A44" s="181"/>
      <c r="B44" s="181"/>
      <c r="C44" s="186"/>
      <c r="D44" s="11"/>
      <c r="E44" s="106"/>
      <c r="F44" s="11"/>
      <c r="G44" s="106"/>
      <c r="H44" s="11"/>
      <c r="I44" s="106"/>
      <c r="J44" s="11"/>
      <c r="K44" s="106"/>
      <c r="L44" s="11"/>
      <c r="M44" s="106"/>
      <c r="N44" s="11"/>
      <c r="O44" s="106"/>
      <c r="P44" s="11"/>
      <c r="Q44" s="106"/>
      <c r="R44" s="11"/>
      <c r="S44" s="106"/>
      <c r="T44" s="11"/>
      <c r="U44" s="180"/>
      <c r="V44" s="11"/>
      <c r="W44" s="106"/>
      <c r="X44" s="11"/>
      <c r="Y44" s="106"/>
      <c r="Z44" s="221"/>
      <c r="AA44" s="106"/>
      <c r="AB44" s="12"/>
      <c r="AC44" s="11">
        <f t="shared" si="2"/>
        <v>0</v>
      </c>
      <c r="AD44" s="101">
        <f t="shared" si="3"/>
        <v>0</v>
      </c>
      <c r="AE44" s="13">
        <f t="shared" si="4"/>
        <v>0</v>
      </c>
      <c r="AF44" s="265"/>
      <c r="AG44" s="266"/>
      <c r="AH44" s="14" t="e">
        <f t="shared" si="11"/>
        <v>#DIV/0!</v>
      </c>
      <c r="AI44" s="15" t="e">
        <f t="shared" si="12"/>
        <v>#DIV/0!</v>
      </c>
      <c r="AJ44" s="17" t="e">
        <f t="shared" si="13"/>
        <v>#DIV/0!</v>
      </c>
      <c r="AK44" s="1"/>
      <c r="AL44" s="201">
        <f t="shared" si="5"/>
        <v>0</v>
      </c>
    </row>
    <row r="45" spans="1:38" x14ac:dyDescent="0.25">
      <c r="A45" s="277"/>
      <c r="B45" s="277"/>
      <c r="C45" s="186"/>
      <c r="D45" s="11"/>
      <c r="E45" s="106"/>
      <c r="F45" s="11"/>
      <c r="G45" s="106"/>
      <c r="H45" s="11"/>
      <c r="I45" s="106"/>
      <c r="J45" s="11"/>
      <c r="K45" s="106"/>
      <c r="L45" s="11"/>
      <c r="M45" s="106"/>
      <c r="N45" s="11"/>
      <c r="O45" s="106"/>
      <c r="P45" s="11"/>
      <c r="Q45" s="106"/>
      <c r="R45" s="11"/>
      <c r="S45" s="106"/>
      <c r="T45" s="11"/>
      <c r="U45" s="180"/>
      <c r="V45" s="11"/>
      <c r="W45" s="106"/>
      <c r="X45" s="11"/>
      <c r="Y45" s="106"/>
      <c r="Z45" s="221"/>
      <c r="AA45" s="106"/>
      <c r="AB45" s="12"/>
      <c r="AC45" s="11">
        <f t="shared" si="2"/>
        <v>0</v>
      </c>
      <c r="AD45" s="101">
        <f t="shared" si="3"/>
        <v>0</v>
      </c>
      <c r="AE45" s="13">
        <f t="shared" si="4"/>
        <v>0</v>
      </c>
      <c r="AF45" s="265"/>
      <c r="AG45" s="266"/>
      <c r="AH45" s="14" t="e">
        <f t="shared" si="11"/>
        <v>#DIV/0!</v>
      </c>
      <c r="AI45" s="15" t="e">
        <f t="shared" si="12"/>
        <v>#DIV/0!</v>
      </c>
      <c r="AJ45" s="17" t="e">
        <f t="shared" si="13"/>
        <v>#DIV/0!</v>
      </c>
      <c r="AK45" s="1"/>
      <c r="AL45" s="201">
        <f t="shared" si="5"/>
        <v>0</v>
      </c>
    </row>
    <row r="46" spans="1:38" x14ac:dyDescent="0.25">
      <c r="A46" s="47"/>
      <c r="B46" s="38"/>
      <c r="C46" s="38"/>
      <c r="D46" s="19"/>
      <c r="E46" s="20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1"/>
      <c r="V46" s="19"/>
      <c r="W46" s="20"/>
      <c r="X46" s="19"/>
      <c r="Y46" s="20"/>
      <c r="Z46" s="21"/>
      <c r="AA46" s="20"/>
      <c r="AB46" s="12"/>
      <c r="AC46" s="19"/>
      <c r="AD46" s="20"/>
      <c r="AE46" s="124"/>
      <c r="AF46" s="196"/>
      <c r="AG46" s="89"/>
      <c r="AH46" s="14"/>
      <c r="AI46" s="15"/>
      <c r="AJ46" s="17"/>
      <c r="AK46" s="1"/>
      <c r="AL46" s="201"/>
    </row>
    <row r="47" spans="1:38" ht="19.5" thickBot="1" x14ac:dyDescent="0.3">
      <c r="A47" s="47"/>
      <c r="B47" s="46" t="s">
        <v>115</v>
      </c>
      <c r="C47" s="46"/>
      <c r="D47" s="22">
        <f t="shared" ref="D47:AA47" si="14">SUM(D6:D45)</f>
        <v>1109400</v>
      </c>
      <c r="E47" s="23">
        <f t="shared" si="14"/>
        <v>0</v>
      </c>
      <c r="F47" s="22">
        <f t="shared" si="14"/>
        <v>1068400</v>
      </c>
      <c r="G47" s="23">
        <f t="shared" si="14"/>
        <v>0</v>
      </c>
      <c r="H47" s="22">
        <f t="shared" si="14"/>
        <v>650400</v>
      </c>
      <c r="I47" s="23">
        <f t="shared" si="14"/>
        <v>0</v>
      </c>
      <c r="J47" s="22">
        <f t="shared" si="14"/>
        <v>314400</v>
      </c>
      <c r="K47" s="23">
        <f t="shared" si="14"/>
        <v>0</v>
      </c>
      <c r="L47" s="22">
        <f t="shared" si="14"/>
        <v>454400</v>
      </c>
      <c r="M47" s="23">
        <f t="shared" si="14"/>
        <v>0</v>
      </c>
      <c r="N47" s="22">
        <f t="shared" si="14"/>
        <v>371900</v>
      </c>
      <c r="O47" s="23">
        <f t="shared" si="14"/>
        <v>0</v>
      </c>
      <c r="P47" s="22">
        <f t="shared" si="14"/>
        <v>353900</v>
      </c>
      <c r="Q47" s="23">
        <f t="shared" si="14"/>
        <v>0</v>
      </c>
      <c r="R47" s="22">
        <f t="shared" si="14"/>
        <v>1289400</v>
      </c>
      <c r="S47" s="23">
        <f t="shared" si="14"/>
        <v>0</v>
      </c>
      <c r="T47" s="22">
        <f t="shared" si="14"/>
        <v>181400</v>
      </c>
      <c r="U47" s="24">
        <f t="shared" si="14"/>
        <v>0</v>
      </c>
      <c r="V47" s="22">
        <f t="shared" si="14"/>
        <v>186400</v>
      </c>
      <c r="W47" s="23">
        <f t="shared" si="14"/>
        <v>0</v>
      </c>
      <c r="X47" s="22">
        <f t="shared" si="14"/>
        <v>24000</v>
      </c>
      <c r="Y47" s="23">
        <f t="shared" si="14"/>
        <v>0</v>
      </c>
      <c r="Z47" s="24">
        <f t="shared" si="14"/>
        <v>38000</v>
      </c>
      <c r="AA47" s="23">
        <f t="shared" si="14"/>
        <v>0</v>
      </c>
      <c r="AB47" s="25"/>
      <c r="AC47" s="22">
        <f>SUM(AC6:AC45)</f>
        <v>1109400</v>
      </c>
      <c r="AD47" s="23">
        <f>SUM(AD6:AD45)</f>
        <v>0</v>
      </c>
      <c r="AE47" s="125">
        <f>SUM(AE6:AE45)</f>
        <v>6042000</v>
      </c>
      <c r="AF47" s="196" t="s">
        <v>133</v>
      </c>
      <c r="AG47" s="89"/>
      <c r="AH47" s="14">
        <f>AD47/AE47</f>
        <v>0</v>
      </c>
      <c r="AI47" s="15">
        <f>AC47/AE47</f>
        <v>0.18361469712015888</v>
      </c>
      <c r="AJ47" s="17">
        <f>AH47-AI47</f>
        <v>-0.18361469712015888</v>
      </c>
      <c r="AK47" s="1"/>
      <c r="AL47" s="202">
        <f t="shared" si="5"/>
        <v>-1109400</v>
      </c>
    </row>
    <row r="48" spans="1:38" ht="15.75" thickTop="1" x14ac:dyDescent="0.25">
      <c r="A48" s="47"/>
      <c r="B48" s="48"/>
      <c r="C48" s="48"/>
      <c r="D48" s="26"/>
      <c r="E48" s="27"/>
      <c r="F48" s="26"/>
      <c r="G48" s="27"/>
      <c r="H48" s="26"/>
      <c r="I48" s="27"/>
      <c r="J48" s="26"/>
      <c r="K48" s="27"/>
      <c r="L48" s="26"/>
      <c r="M48" s="27"/>
      <c r="N48" s="26"/>
      <c r="O48" s="27"/>
      <c r="P48" s="26"/>
      <c r="Q48" s="27"/>
      <c r="R48" s="26"/>
      <c r="S48" s="27"/>
      <c r="T48" s="26"/>
      <c r="U48" s="27"/>
      <c r="V48" s="26"/>
      <c r="W48" s="27"/>
      <c r="X48" s="26"/>
      <c r="Y48" s="27"/>
      <c r="Z48" s="26"/>
      <c r="AA48" s="27"/>
      <c r="AB48" s="28"/>
      <c r="AC48" s="26"/>
      <c r="AD48" s="27"/>
      <c r="AE48" s="132"/>
      <c r="AF48" s="2"/>
      <c r="AG48" s="1"/>
      <c r="AH48" s="1"/>
      <c r="AI48" s="1"/>
      <c r="AJ48" s="16"/>
      <c r="AK48" s="1"/>
    </row>
    <row r="49" spans="1:38" ht="18.75" x14ac:dyDescent="0.25">
      <c r="A49" s="47"/>
      <c r="B49" s="46" t="s">
        <v>114</v>
      </c>
      <c r="C49" s="46"/>
      <c r="D49" s="26"/>
      <c r="E49" s="27"/>
      <c r="F49" s="26"/>
      <c r="G49" s="27"/>
      <c r="H49" s="26"/>
      <c r="I49" s="27"/>
      <c r="J49" s="26"/>
      <c r="K49" s="27"/>
      <c r="L49" s="26"/>
      <c r="M49" s="27"/>
      <c r="N49" s="26"/>
      <c r="O49" s="27"/>
      <c r="P49" s="26"/>
      <c r="Q49" s="27"/>
      <c r="R49" s="26"/>
      <c r="S49" s="27"/>
      <c r="T49" s="26"/>
      <c r="U49" s="27"/>
      <c r="V49" s="26"/>
      <c r="W49" s="27"/>
      <c r="X49" s="26"/>
      <c r="Y49" s="27"/>
      <c r="Z49" s="26"/>
      <c r="AA49" s="27"/>
      <c r="AB49" s="28"/>
      <c r="AC49" s="26"/>
      <c r="AD49" s="27"/>
      <c r="AE49" s="132"/>
      <c r="AF49" s="195"/>
      <c r="AG49" s="29"/>
      <c r="AH49" s="9" t="s">
        <v>173</v>
      </c>
      <c r="AI49" s="10" t="s">
        <v>174</v>
      </c>
      <c r="AJ49" s="10" t="s">
        <v>24</v>
      </c>
      <c r="AK49" s="1"/>
    </row>
    <row r="50" spans="1:38" x14ac:dyDescent="0.25">
      <c r="A50" s="256" t="s">
        <v>131</v>
      </c>
      <c r="B50" s="256"/>
      <c r="C50" s="186"/>
      <c r="D50" s="11">
        <f>'Årsbudget per månad'!D52</f>
        <v>0</v>
      </c>
      <c r="E50" s="106"/>
      <c r="F50" s="11">
        <f>'Årsbudget per månad'!E52</f>
        <v>140000</v>
      </c>
      <c r="G50" s="106"/>
      <c r="H50" s="11">
        <f>'Årsbudget per månad'!F52</f>
        <v>15000</v>
      </c>
      <c r="I50" s="106"/>
      <c r="J50" s="11">
        <f>'Årsbudget per månad'!G52</f>
        <v>0</v>
      </c>
      <c r="K50" s="106"/>
      <c r="L50" s="11">
        <f>'Årsbudget per månad'!H52</f>
        <v>42500</v>
      </c>
      <c r="M50" s="106"/>
      <c r="N50" s="11">
        <f>'Årsbudget per månad'!I52</f>
        <v>6250</v>
      </c>
      <c r="O50" s="106"/>
      <c r="P50" s="11">
        <f>'Årsbudget per månad'!J52</f>
        <v>6250</v>
      </c>
      <c r="Q50" s="106"/>
      <c r="R50" s="11">
        <f>'Årsbudget per månad'!K52</f>
        <v>0</v>
      </c>
      <c r="S50" s="106"/>
      <c r="T50" s="11">
        <f>'Årsbudget per månad'!L52</f>
        <v>0</v>
      </c>
      <c r="U50" s="106"/>
      <c r="V50" s="11">
        <f>'Årsbudget per månad'!M52</f>
        <v>0</v>
      </c>
      <c r="W50" s="106"/>
      <c r="X50" s="11">
        <f>'Årsbudget per månad'!N52</f>
        <v>10000</v>
      </c>
      <c r="Y50" s="106"/>
      <c r="Z50" s="11">
        <f>'Årsbudget per månad'!O52</f>
        <v>30000</v>
      </c>
      <c r="AA50" s="106"/>
      <c r="AB50" s="12"/>
      <c r="AC50" s="11">
        <f>D50</f>
        <v>0</v>
      </c>
      <c r="AD50" s="13">
        <f>G50</f>
        <v>0</v>
      </c>
      <c r="AE50" s="13">
        <f>D50+F50+H50+J50+L50+N50+P50+R50+T50+V50+X50+Z50</f>
        <v>250000</v>
      </c>
      <c r="AF50" s="269" t="s">
        <v>131</v>
      </c>
      <c r="AG50" s="270"/>
      <c r="AH50" s="14">
        <f>AD50/AE50</f>
        <v>0</v>
      </c>
      <c r="AI50" s="15">
        <f>AC50/AE50</f>
        <v>0</v>
      </c>
      <c r="AJ50" s="18">
        <f t="shared" si="6"/>
        <v>0</v>
      </c>
      <c r="AK50" s="1"/>
      <c r="AL50" s="201">
        <f>AC50-AD50</f>
        <v>0</v>
      </c>
    </row>
    <row r="51" spans="1:38" x14ac:dyDescent="0.25">
      <c r="A51" s="256" t="s">
        <v>130</v>
      </c>
      <c r="B51" s="256"/>
      <c r="C51" s="186"/>
      <c r="D51" s="11">
        <f>'Årsbudget per månad'!D53</f>
        <v>5000</v>
      </c>
      <c r="E51" s="106"/>
      <c r="F51" s="11">
        <f>'Årsbudget per månad'!E53</f>
        <v>15000</v>
      </c>
      <c r="G51" s="106"/>
      <c r="H51" s="11">
        <f>'Årsbudget per månad'!F53</f>
        <v>15000</v>
      </c>
      <c r="I51" s="106"/>
      <c r="J51" s="11">
        <f>'Årsbudget per månad'!G53</f>
        <v>40000</v>
      </c>
      <c r="K51" s="106"/>
      <c r="L51" s="11">
        <f>'Årsbudget per månad'!H53</f>
        <v>15000</v>
      </c>
      <c r="M51" s="106"/>
      <c r="N51" s="11">
        <f>'Årsbudget per månad'!I53</f>
        <v>10000</v>
      </c>
      <c r="O51" s="106"/>
      <c r="P51" s="11">
        <f>'Årsbudget per månad'!J53</f>
        <v>10000</v>
      </c>
      <c r="Q51" s="106"/>
      <c r="R51" s="11">
        <f>'Årsbudget per månad'!K53</f>
        <v>15000</v>
      </c>
      <c r="S51" s="106"/>
      <c r="T51" s="11">
        <f>'Årsbudget per månad'!L53</f>
        <v>40000</v>
      </c>
      <c r="U51" s="106"/>
      <c r="V51" s="11">
        <f>'Årsbudget per månad'!M53</f>
        <v>15000</v>
      </c>
      <c r="W51" s="106"/>
      <c r="X51" s="11">
        <f>'Årsbudget per månad'!N53</f>
        <v>5000</v>
      </c>
      <c r="Y51" s="106"/>
      <c r="Z51" s="11">
        <f>'Årsbudget per månad'!O53</f>
        <v>65000</v>
      </c>
      <c r="AA51" s="106"/>
      <c r="AB51" s="12"/>
      <c r="AC51" s="11">
        <f t="shared" ref="AC51:AC114" si="15">D51</f>
        <v>5000</v>
      </c>
      <c r="AD51" s="13">
        <f t="shared" ref="AD51:AD114" si="16">G51</f>
        <v>0</v>
      </c>
      <c r="AE51" s="13">
        <f t="shared" ref="AE51:AE114" si="17">D51+F51+H51+J51+L51+N51+P51+R51+T51+V51+X51+Z51</f>
        <v>250000</v>
      </c>
      <c r="AF51" s="269" t="s">
        <v>130</v>
      </c>
      <c r="AG51" s="270"/>
      <c r="AH51" s="14">
        <f>AD51/AE51</f>
        <v>0</v>
      </c>
      <c r="AI51" s="15">
        <f>AC51/AE51</f>
        <v>0.02</v>
      </c>
      <c r="AJ51" s="18">
        <f t="shared" si="6"/>
        <v>-0.02</v>
      </c>
      <c r="AK51" s="1"/>
      <c r="AL51" s="201">
        <f t="shared" ref="AL51:AL114" si="18">AC51-AD51</f>
        <v>5000</v>
      </c>
    </row>
    <row r="52" spans="1:38" x14ac:dyDescent="0.25">
      <c r="A52" s="256" t="s">
        <v>41</v>
      </c>
      <c r="B52" s="256"/>
      <c r="C52" s="186"/>
      <c r="D52" s="121"/>
      <c r="E52" s="123"/>
      <c r="F52" s="121"/>
      <c r="G52" s="123"/>
      <c r="H52" s="121"/>
      <c r="I52" s="123"/>
      <c r="J52" s="121"/>
      <c r="K52" s="123"/>
      <c r="L52" s="121"/>
      <c r="M52" s="123"/>
      <c r="N52" s="121"/>
      <c r="O52" s="123"/>
      <c r="P52" s="121"/>
      <c r="Q52" s="123"/>
      <c r="R52" s="121"/>
      <c r="S52" s="123"/>
      <c r="T52" s="121"/>
      <c r="U52" s="123"/>
      <c r="V52" s="121"/>
      <c r="W52" s="123"/>
      <c r="X52" s="121"/>
      <c r="Y52" s="123"/>
      <c r="Z52" s="121"/>
      <c r="AA52" s="123"/>
      <c r="AB52" s="12"/>
      <c r="AC52" s="11">
        <f t="shared" si="15"/>
        <v>0</v>
      </c>
      <c r="AD52" s="13">
        <f t="shared" si="16"/>
        <v>0</v>
      </c>
      <c r="AE52" s="13"/>
      <c r="AF52" s="269" t="s">
        <v>41</v>
      </c>
      <c r="AG52" s="270"/>
      <c r="AH52" s="133"/>
      <c r="AI52" s="134"/>
      <c r="AJ52" s="135"/>
      <c r="AK52" s="1"/>
      <c r="AL52" s="201">
        <f t="shared" si="18"/>
        <v>0</v>
      </c>
    </row>
    <row r="53" spans="1:38" x14ac:dyDescent="0.25">
      <c r="A53" s="103"/>
      <c r="B53" s="104" t="s">
        <v>44</v>
      </c>
      <c r="C53" s="98"/>
      <c r="D53" s="11">
        <f>'Årsbudget per månad'!D55</f>
        <v>0</v>
      </c>
      <c r="E53" s="106"/>
      <c r="F53" s="11">
        <f>'Årsbudget per månad'!E55</f>
        <v>0</v>
      </c>
      <c r="G53" s="106"/>
      <c r="H53" s="11">
        <f>'Årsbudget per månad'!F55</f>
        <v>0</v>
      </c>
      <c r="I53" s="106"/>
      <c r="J53" s="11">
        <f>'Årsbudget per månad'!G55</f>
        <v>0</v>
      </c>
      <c r="K53" s="106"/>
      <c r="L53" s="11">
        <f>'Årsbudget per månad'!H55</f>
        <v>0</v>
      </c>
      <c r="M53" s="106"/>
      <c r="N53" s="11">
        <f>'Årsbudget per månad'!I55</f>
        <v>25000</v>
      </c>
      <c r="O53" s="106"/>
      <c r="P53" s="11">
        <f>'Årsbudget per månad'!J55</f>
        <v>0</v>
      </c>
      <c r="Q53" s="106"/>
      <c r="R53" s="11">
        <f>'Årsbudget per månad'!K55</f>
        <v>25000</v>
      </c>
      <c r="S53" s="106"/>
      <c r="T53" s="11">
        <f>'Årsbudget per månad'!L55</f>
        <v>25000</v>
      </c>
      <c r="U53" s="106"/>
      <c r="V53" s="11">
        <f>'Årsbudget per månad'!M55</f>
        <v>25000</v>
      </c>
      <c r="W53" s="106"/>
      <c r="X53" s="11">
        <f>'Årsbudget per månad'!N55</f>
        <v>0</v>
      </c>
      <c r="Y53" s="106"/>
      <c r="Z53" s="11">
        <f>'Årsbudget per månad'!O55</f>
        <v>0</v>
      </c>
      <c r="AA53" s="106"/>
      <c r="AB53" s="12"/>
      <c r="AC53" s="11">
        <f t="shared" si="15"/>
        <v>0</v>
      </c>
      <c r="AD53" s="13">
        <f t="shared" si="16"/>
        <v>0</v>
      </c>
      <c r="AE53" s="13">
        <f t="shared" si="17"/>
        <v>100000</v>
      </c>
      <c r="AF53" s="209"/>
      <c r="AG53" s="204" t="s">
        <v>44</v>
      </c>
      <c r="AH53" s="14">
        <f>AD53/AE53</f>
        <v>0</v>
      </c>
      <c r="AI53" s="15">
        <f>AC53/AE53</f>
        <v>0</v>
      </c>
      <c r="AJ53" s="18">
        <f t="shared" si="6"/>
        <v>0</v>
      </c>
      <c r="AK53" s="1"/>
      <c r="AL53" s="201">
        <f t="shared" si="18"/>
        <v>0</v>
      </c>
    </row>
    <row r="54" spans="1:38" x14ac:dyDescent="0.25">
      <c r="A54" s="103"/>
      <c r="B54" s="104" t="s">
        <v>45</v>
      </c>
      <c r="C54" s="98"/>
      <c r="D54" s="11">
        <f>'Årsbudget per månad'!D56</f>
        <v>0</v>
      </c>
      <c r="E54" s="106"/>
      <c r="F54" s="11">
        <f>'Årsbudget per månad'!E56</f>
        <v>0</v>
      </c>
      <c r="G54" s="106"/>
      <c r="H54" s="11">
        <f>'Årsbudget per månad'!F56</f>
        <v>0</v>
      </c>
      <c r="I54" s="106"/>
      <c r="J54" s="11">
        <f>'Årsbudget per månad'!G56</f>
        <v>0</v>
      </c>
      <c r="K54" s="106"/>
      <c r="L54" s="11">
        <f>'Årsbudget per månad'!H56</f>
        <v>0</v>
      </c>
      <c r="M54" s="106"/>
      <c r="N54" s="11">
        <f>'Årsbudget per månad'!I56</f>
        <v>0</v>
      </c>
      <c r="O54" s="106"/>
      <c r="P54" s="11">
        <f>'Årsbudget per månad'!J56</f>
        <v>22000</v>
      </c>
      <c r="Q54" s="106"/>
      <c r="R54" s="11">
        <f>'Årsbudget per månad'!K56</f>
        <v>0</v>
      </c>
      <c r="S54" s="106"/>
      <c r="T54" s="11">
        <f>'Årsbudget per månad'!L56</f>
        <v>0</v>
      </c>
      <c r="U54" s="106"/>
      <c r="V54" s="11">
        <f>'Årsbudget per månad'!M56</f>
        <v>0</v>
      </c>
      <c r="W54" s="106"/>
      <c r="X54" s="11">
        <f>'Årsbudget per månad'!N56</f>
        <v>0</v>
      </c>
      <c r="Y54" s="106"/>
      <c r="Z54" s="11">
        <f>'Årsbudget per månad'!O56</f>
        <v>0</v>
      </c>
      <c r="AA54" s="106"/>
      <c r="AB54" s="12"/>
      <c r="AC54" s="11">
        <f t="shared" si="15"/>
        <v>0</v>
      </c>
      <c r="AD54" s="13">
        <f t="shared" si="16"/>
        <v>0</v>
      </c>
      <c r="AE54" s="13">
        <f t="shared" si="17"/>
        <v>22000</v>
      </c>
      <c r="AF54" s="209"/>
      <c r="AG54" s="204" t="s">
        <v>45</v>
      </c>
      <c r="AH54" s="14">
        <f>AD54/AE54</f>
        <v>0</v>
      </c>
      <c r="AI54" s="15">
        <f>AC54/AE54</f>
        <v>0</v>
      </c>
      <c r="AJ54" s="18">
        <f t="shared" si="6"/>
        <v>0</v>
      </c>
      <c r="AK54" s="1"/>
      <c r="AL54" s="201">
        <f t="shared" si="18"/>
        <v>0</v>
      </c>
    </row>
    <row r="55" spans="1:38" x14ac:dyDescent="0.25">
      <c r="A55" s="103"/>
      <c r="B55" s="104" t="s">
        <v>51</v>
      </c>
      <c r="C55" s="98"/>
      <c r="D55" s="11">
        <f>'Årsbudget per månad'!D57</f>
        <v>0</v>
      </c>
      <c r="E55" s="106"/>
      <c r="F55" s="11">
        <f>'Årsbudget per månad'!E57</f>
        <v>30000</v>
      </c>
      <c r="G55" s="106"/>
      <c r="H55" s="11">
        <f>'Årsbudget per månad'!F57</f>
        <v>20000</v>
      </c>
      <c r="I55" s="106"/>
      <c r="J55" s="11">
        <f>'Årsbudget per månad'!G57</f>
        <v>20000</v>
      </c>
      <c r="K55" s="106"/>
      <c r="L55" s="11">
        <f>'Årsbudget per månad'!H57</f>
        <v>20000</v>
      </c>
      <c r="M55" s="106"/>
      <c r="N55" s="11">
        <f>'Årsbudget per månad'!I57</f>
        <v>20000</v>
      </c>
      <c r="O55" s="106"/>
      <c r="P55" s="11">
        <f>'Årsbudget per månad'!J57</f>
        <v>0</v>
      </c>
      <c r="Q55" s="106"/>
      <c r="R55" s="11">
        <f>'Årsbudget per månad'!K57</f>
        <v>20000</v>
      </c>
      <c r="S55" s="106"/>
      <c r="T55" s="11">
        <f>'Årsbudget per månad'!L57</f>
        <v>20000</v>
      </c>
      <c r="U55" s="106"/>
      <c r="V55" s="11">
        <f>'Årsbudget per månad'!M57</f>
        <v>20000</v>
      </c>
      <c r="W55" s="106"/>
      <c r="X55" s="11">
        <f>'Årsbudget per månad'!N57</f>
        <v>20000</v>
      </c>
      <c r="Y55" s="106"/>
      <c r="Z55" s="11">
        <f>'Årsbudget per månad'!O57</f>
        <v>0</v>
      </c>
      <c r="AA55" s="106"/>
      <c r="AB55" s="12"/>
      <c r="AC55" s="11">
        <f t="shared" si="15"/>
        <v>0</v>
      </c>
      <c r="AD55" s="13">
        <f t="shared" si="16"/>
        <v>0</v>
      </c>
      <c r="AE55" s="13">
        <f t="shared" si="17"/>
        <v>190000</v>
      </c>
      <c r="AF55" s="209"/>
      <c r="AG55" s="204" t="s">
        <v>51</v>
      </c>
      <c r="AH55" s="14">
        <f>AD55/AE55</f>
        <v>0</v>
      </c>
      <c r="AI55" s="15">
        <f>AC55/AE55</f>
        <v>0</v>
      </c>
      <c r="AJ55" s="18">
        <f t="shared" si="6"/>
        <v>0</v>
      </c>
      <c r="AK55" s="1"/>
      <c r="AL55" s="201">
        <f t="shared" si="18"/>
        <v>0</v>
      </c>
    </row>
    <row r="56" spans="1:38" ht="15" customHeight="1" x14ac:dyDescent="0.25">
      <c r="A56" s="256" t="s">
        <v>179</v>
      </c>
      <c r="B56" s="256"/>
      <c r="C56" s="186"/>
      <c r="D56" s="11">
        <f>'Årsbudget per månad'!D58</f>
        <v>215000</v>
      </c>
      <c r="E56" s="106"/>
      <c r="F56" s="11">
        <f>'Årsbudget per månad'!E58</f>
        <v>30000</v>
      </c>
      <c r="G56" s="106"/>
      <c r="H56" s="11">
        <f>'Årsbudget per månad'!F58</f>
        <v>30000</v>
      </c>
      <c r="I56" s="106"/>
      <c r="J56" s="11">
        <f>'Årsbudget per månad'!G58</f>
        <v>30000</v>
      </c>
      <c r="K56" s="106"/>
      <c r="L56" s="11">
        <f>'Årsbudget per månad'!H58</f>
        <v>0</v>
      </c>
      <c r="M56" s="106"/>
      <c r="N56" s="11">
        <f>'Årsbudget per månad'!I58</f>
        <v>0</v>
      </c>
      <c r="O56" s="106"/>
      <c r="P56" s="11">
        <f>'Årsbudget per månad'!J58</f>
        <v>5000</v>
      </c>
      <c r="Q56" s="106"/>
      <c r="R56" s="11">
        <f>'Årsbudget per månad'!K58</f>
        <v>30000</v>
      </c>
      <c r="S56" s="106"/>
      <c r="T56" s="11">
        <f>'Årsbudget per månad'!L58</f>
        <v>0</v>
      </c>
      <c r="U56" s="106"/>
      <c r="V56" s="11">
        <f>'Årsbudget per månad'!M58</f>
        <v>30000</v>
      </c>
      <c r="W56" s="106"/>
      <c r="X56" s="11">
        <f>'Årsbudget per månad'!N58</f>
        <v>10000</v>
      </c>
      <c r="Y56" s="106"/>
      <c r="Z56" s="11">
        <f>'Årsbudget per månad'!O58</f>
        <v>20000</v>
      </c>
      <c r="AA56" s="106"/>
      <c r="AB56" s="12"/>
      <c r="AC56" s="11">
        <f t="shared" si="15"/>
        <v>215000</v>
      </c>
      <c r="AD56" s="13">
        <f t="shared" si="16"/>
        <v>0</v>
      </c>
      <c r="AE56" s="13">
        <f t="shared" si="17"/>
        <v>400000</v>
      </c>
      <c r="AF56" s="269" t="s">
        <v>179</v>
      </c>
      <c r="AG56" s="270"/>
      <c r="AH56" s="14">
        <f>AD56/AE56</f>
        <v>0</v>
      </c>
      <c r="AI56" s="15">
        <f>AC56/AE56</f>
        <v>0.53749999999999998</v>
      </c>
      <c r="AJ56" s="18">
        <f t="shared" si="6"/>
        <v>-0.53749999999999998</v>
      </c>
      <c r="AK56" s="1"/>
      <c r="AL56" s="201">
        <f t="shared" si="18"/>
        <v>215000</v>
      </c>
    </row>
    <row r="57" spans="1:38" ht="15" customHeight="1" x14ac:dyDescent="0.25">
      <c r="A57" s="261" t="s">
        <v>106</v>
      </c>
      <c r="B57" s="261"/>
      <c r="C57" s="186"/>
      <c r="D57" s="121"/>
      <c r="E57" s="123"/>
      <c r="F57" s="121"/>
      <c r="G57" s="123"/>
      <c r="H57" s="121"/>
      <c r="I57" s="123"/>
      <c r="J57" s="121"/>
      <c r="K57" s="123"/>
      <c r="L57" s="121"/>
      <c r="M57" s="123"/>
      <c r="N57" s="121"/>
      <c r="O57" s="123"/>
      <c r="P57" s="121"/>
      <c r="Q57" s="123"/>
      <c r="R57" s="121"/>
      <c r="S57" s="123"/>
      <c r="T57" s="121"/>
      <c r="U57" s="123"/>
      <c r="V57" s="121"/>
      <c r="W57" s="123"/>
      <c r="X57" s="121"/>
      <c r="Y57" s="123"/>
      <c r="Z57" s="121"/>
      <c r="AA57" s="123"/>
      <c r="AB57" s="12"/>
      <c r="AC57" s="11">
        <f t="shared" si="15"/>
        <v>0</v>
      </c>
      <c r="AD57" s="13">
        <f t="shared" si="16"/>
        <v>0</v>
      </c>
      <c r="AE57" s="13"/>
      <c r="AF57" s="271" t="s">
        <v>106</v>
      </c>
      <c r="AG57" s="272"/>
      <c r="AH57" s="133"/>
      <c r="AI57" s="134"/>
      <c r="AJ57" s="135"/>
      <c r="AK57" s="1"/>
      <c r="AL57" s="201">
        <f t="shared" si="18"/>
        <v>0</v>
      </c>
    </row>
    <row r="58" spans="1:38" x14ac:dyDescent="0.25">
      <c r="A58" s="184"/>
      <c r="B58" s="99" t="s">
        <v>109</v>
      </c>
      <c r="C58" s="49"/>
      <c r="D58" s="11">
        <f>'Årsbudget per månad'!D60</f>
        <v>0</v>
      </c>
      <c r="E58" s="106"/>
      <c r="F58" s="11">
        <f>'Årsbudget per månad'!E60</f>
        <v>116000</v>
      </c>
      <c r="G58" s="106"/>
      <c r="H58" s="11">
        <f>'Årsbudget per månad'!F60</f>
        <v>5000</v>
      </c>
      <c r="I58" s="106"/>
      <c r="J58" s="11">
        <f>'Årsbudget per månad'!G60</f>
        <v>5000</v>
      </c>
      <c r="K58" s="106"/>
      <c r="L58" s="11">
        <f>'Årsbudget per månad'!H60</f>
        <v>5000</v>
      </c>
      <c r="M58" s="106"/>
      <c r="N58" s="11">
        <f>'Årsbudget per månad'!I60</f>
        <v>5000</v>
      </c>
      <c r="O58" s="106"/>
      <c r="P58" s="11">
        <f>'Årsbudget per månad'!J60</f>
        <v>5000</v>
      </c>
      <c r="Q58" s="106"/>
      <c r="R58" s="11">
        <f>'Årsbudget per månad'!K60</f>
        <v>5000</v>
      </c>
      <c r="S58" s="106"/>
      <c r="T58" s="11">
        <f>'Årsbudget per månad'!L60</f>
        <v>5000</v>
      </c>
      <c r="U58" s="106"/>
      <c r="V58" s="11">
        <f>'Årsbudget per månad'!M60</f>
        <v>5000</v>
      </c>
      <c r="W58" s="106"/>
      <c r="X58" s="11">
        <f>'Årsbudget per månad'!N60</f>
        <v>5000</v>
      </c>
      <c r="Y58" s="106"/>
      <c r="Z58" s="11">
        <f>'Årsbudget per månad'!O60</f>
        <v>5000</v>
      </c>
      <c r="AA58" s="106"/>
      <c r="AB58" s="12"/>
      <c r="AC58" s="11">
        <f t="shared" si="15"/>
        <v>0</v>
      </c>
      <c r="AD58" s="13">
        <f t="shared" si="16"/>
        <v>0</v>
      </c>
      <c r="AE58" s="13">
        <f t="shared" si="17"/>
        <v>166000</v>
      </c>
      <c r="AF58" s="210"/>
      <c r="AG58" s="205" t="s">
        <v>109</v>
      </c>
      <c r="AH58" s="14">
        <f t="shared" ref="AH58:AH63" si="19">AD58/AE58</f>
        <v>0</v>
      </c>
      <c r="AI58" s="15">
        <f t="shared" ref="AI58:AI63" si="20">AC58/AE58</f>
        <v>0</v>
      </c>
      <c r="AJ58" s="18">
        <f t="shared" ref="AJ58:AJ96" si="21">AH58-AI58</f>
        <v>0</v>
      </c>
      <c r="AK58" s="1"/>
      <c r="AL58" s="201">
        <f t="shared" si="18"/>
        <v>0</v>
      </c>
    </row>
    <row r="59" spans="1:38" x14ac:dyDescent="0.25">
      <c r="A59" s="184"/>
      <c r="B59" s="99" t="s">
        <v>44</v>
      </c>
      <c r="C59" s="50"/>
      <c r="D59" s="11">
        <f>'Årsbudget per månad'!D61</f>
        <v>0</v>
      </c>
      <c r="E59" s="106"/>
      <c r="F59" s="11">
        <f>'Årsbudget per månad'!E61</f>
        <v>0</v>
      </c>
      <c r="G59" s="106"/>
      <c r="H59" s="11">
        <f>'Årsbudget per månad'!F61</f>
        <v>40000</v>
      </c>
      <c r="I59" s="106"/>
      <c r="J59" s="11">
        <f>'Årsbudget per månad'!G61</f>
        <v>0</v>
      </c>
      <c r="K59" s="106"/>
      <c r="L59" s="11">
        <f>'Årsbudget per månad'!H61</f>
        <v>0</v>
      </c>
      <c r="M59" s="106"/>
      <c r="N59" s="11">
        <f>'Årsbudget per månad'!I61</f>
        <v>0</v>
      </c>
      <c r="O59" s="106"/>
      <c r="P59" s="11">
        <f>'Årsbudget per månad'!J61</f>
        <v>0</v>
      </c>
      <c r="Q59" s="106"/>
      <c r="R59" s="11">
        <f>'Årsbudget per månad'!K61</f>
        <v>0</v>
      </c>
      <c r="S59" s="106"/>
      <c r="T59" s="11">
        <f>'Årsbudget per månad'!L61</f>
        <v>0</v>
      </c>
      <c r="U59" s="106"/>
      <c r="V59" s="11">
        <f>'Årsbudget per månad'!M61</f>
        <v>0</v>
      </c>
      <c r="W59" s="106"/>
      <c r="X59" s="11">
        <f>'Årsbudget per månad'!N61</f>
        <v>0</v>
      </c>
      <c r="Y59" s="106"/>
      <c r="Z59" s="11">
        <f>'Årsbudget per månad'!O61</f>
        <v>0</v>
      </c>
      <c r="AA59" s="106"/>
      <c r="AB59" s="12"/>
      <c r="AC59" s="11">
        <f t="shared" si="15"/>
        <v>0</v>
      </c>
      <c r="AD59" s="13">
        <f t="shared" si="16"/>
        <v>0</v>
      </c>
      <c r="AE59" s="13">
        <f t="shared" si="17"/>
        <v>40000</v>
      </c>
      <c r="AF59" s="210"/>
      <c r="AG59" s="205" t="s">
        <v>44</v>
      </c>
      <c r="AH59" s="14">
        <f t="shared" si="19"/>
        <v>0</v>
      </c>
      <c r="AI59" s="15">
        <f t="shared" si="20"/>
        <v>0</v>
      </c>
      <c r="AJ59" s="18">
        <f t="shared" si="21"/>
        <v>0</v>
      </c>
      <c r="AK59" s="1"/>
      <c r="AL59" s="201">
        <f t="shared" si="18"/>
        <v>0</v>
      </c>
    </row>
    <row r="60" spans="1:38" x14ac:dyDescent="0.25">
      <c r="A60" s="184"/>
      <c r="B60" s="99" t="s">
        <v>137</v>
      </c>
      <c r="C60" s="50"/>
      <c r="D60" s="11">
        <f>'Årsbudget per månad'!D62</f>
        <v>0</v>
      </c>
      <c r="E60" s="106"/>
      <c r="F60" s="11">
        <f>'Årsbudget per månad'!E62</f>
        <v>0</v>
      </c>
      <c r="G60" s="106"/>
      <c r="H60" s="11">
        <f>'Årsbudget per månad'!F62</f>
        <v>0</v>
      </c>
      <c r="I60" s="106"/>
      <c r="J60" s="11">
        <f>'Årsbudget per månad'!G62</f>
        <v>40000</v>
      </c>
      <c r="K60" s="106"/>
      <c r="L60" s="11">
        <f>'Årsbudget per månad'!H62</f>
        <v>0</v>
      </c>
      <c r="M60" s="106"/>
      <c r="N60" s="11">
        <f>'Årsbudget per månad'!I62</f>
        <v>0</v>
      </c>
      <c r="O60" s="106"/>
      <c r="P60" s="11">
        <f>'Årsbudget per månad'!J62</f>
        <v>0</v>
      </c>
      <c r="Q60" s="106"/>
      <c r="R60" s="11">
        <f>'Årsbudget per månad'!K62</f>
        <v>0</v>
      </c>
      <c r="S60" s="106"/>
      <c r="T60" s="11">
        <f>'Årsbudget per månad'!L62</f>
        <v>0</v>
      </c>
      <c r="U60" s="106"/>
      <c r="V60" s="11">
        <f>'Årsbudget per månad'!M62</f>
        <v>0</v>
      </c>
      <c r="W60" s="106"/>
      <c r="X60" s="11">
        <f>'Årsbudget per månad'!N62</f>
        <v>0</v>
      </c>
      <c r="Y60" s="106"/>
      <c r="Z60" s="11">
        <f>'Årsbudget per månad'!O62</f>
        <v>0</v>
      </c>
      <c r="AA60" s="106"/>
      <c r="AB60" s="12"/>
      <c r="AC60" s="11">
        <f t="shared" si="15"/>
        <v>0</v>
      </c>
      <c r="AD60" s="13">
        <f t="shared" si="16"/>
        <v>0</v>
      </c>
      <c r="AE60" s="13">
        <f t="shared" si="17"/>
        <v>40000</v>
      </c>
      <c r="AF60" s="210"/>
      <c r="AG60" s="205" t="s">
        <v>137</v>
      </c>
      <c r="AH60" s="14">
        <f t="shared" si="19"/>
        <v>0</v>
      </c>
      <c r="AI60" s="15">
        <f t="shared" si="20"/>
        <v>0</v>
      </c>
      <c r="AJ60" s="18">
        <f t="shared" si="21"/>
        <v>0</v>
      </c>
      <c r="AK60" s="1"/>
      <c r="AL60" s="201">
        <f t="shared" si="18"/>
        <v>0</v>
      </c>
    </row>
    <row r="61" spans="1:38" x14ac:dyDescent="0.25">
      <c r="A61" s="184"/>
      <c r="B61" s="99" t="s">
        <v>45</v>
      </c>
      <c r="C61" s="187"/>
      <c r="D61" s="11">
        <f>'Årsbudget per månad'!D63</f>
        <v>0</v>
      </c>
      <c r="E61" s="106"/>
      <c r="F61" s="11">
        <f>'Årsbudget per månad'!E63</f>
        <v>30000</v>
      </c>
      <c r="G61" s="106"/>
      <c r="H61" s="11">
        <f>'Årsbudget per månad'!F63</f>
        <v>0</v>
      </c>
      <c r="I61" s="106"/>
      <c r="J61" s="11">
        <f>'Årsbudget per månad'!G63</f>
        <v>0</v>
      </c>
      <c r="K61" s="106"/>
      <c r="L61" s="11">
        <f>'Årsbudget per månad'!H63</f>
        <v>0</v>
      </c>
      <c r="M61" s="106"/>
      <c r="N61" s="11">
        <f>'Årsbudget per månad'!I63</f>
        <v>0</v>
      </c>
      <c r="O61" s="106"/>
      <c r="P61" s="11">
        <f>'Årsbudget per månad'!J63</f>
        <v>0</v>
      </c>
      <c r="Q61" s="106"/>
      <c r="R61" s="11">
        <f>'Årsbudget per månad'!K63</f>
        <v>0</v>
      </c>
      <c r="S61" s="106"/>
      <c r="T61" s="11">
        <f>'Årsbudget per månad'!L63</f>
        <v>0</v>
      </c>
      <c r="U61" s="106"/>
      <c r="V61" s="11">
        <f>'Årsbudget per månad'!M63</f>
        <v>0</v>
      </c>
      <c r="W61" s="106"/>
      <c r="X61" s="11">
        <f>'Årsbudget per månad'!N63</f>
        <v>0</v>
      </c>
      <c r="Y61" s="106"/>
      <c r="Z61" s="11">
        <f>'Årsbudget per månad'!O63</f>
        <v>0</v>
      </c>
      <c r="AA61" s="106"/>
      <c r="AB61" s="12"/>
      <c r="AC61" s="11">
        <f t="shared" si="15"/>
        <v>0</v>
      </c>
      <c r="AD61" s="13">
        <f t="shared" si="16"/>
        <v>0</v>
      </c>
      <c r="AE61" s="13">
        <f t="shared" si="17"/>
        <v>30000</v>
      </c>
      <c r="AF61" s="210"/>
      <c r="AG61" s="205" t="s">
        <v>45</v>
      </c>
      <c r="AH61" s="14">
        <f t="shared" si="19"/>
        <v>0</v>
      </c>
      <c r="AI61" s="15">
        <f t="shared" si="20"/>
        <v>0</v>
      </c>
      <c r="AJ61" s="18">
        <f t="shared" ref="AJ61" si="22">AH61-AI61</f>
        <v>0</v>
      </c>
      <c r="AK61" s="1"/>
      <c r="AL61" s="201">
        <f t="shared" si="18"/>
        <v>0</v>
      </c>
    </row>
    <row r="62" spans="1:38" x14ac:dyDescent="0.25">
      <c r="A62" s="184"/>
      <c r="B62" s="99" t="s">
        <v>141</v>
      </c>
      <c r="C62" s="50"/>
      <c r="D62" s="11">
        <f>'Årsbudget per månad'!D64</f>
        <v>0</v>
      </c>
      <c r="E62" s="106"/>
      <c r="F62" s="11">
        <f>'Årsbudget per månad'!E64</f>
        <v>0</v>
      </c>
      <c r="G62" s="106"/>
      <c r="H62" s="11">
        <f>'Årsbudget per månad'!F64</f>
        <v>0</v>
      </c>
      <c r="I62" s="106"/>
      <c r="J62" s="11">
        <f>'Årsbudget per månad'!G64</f>
        <v>32000</v>
      </c>
      <c r="K62" s="106"/>
      <c r="L62" s="11">
        <f>'Årsbudget per månad'!H64</f>
        <v>0</v>
      </c>
      <c r="M62" s="106"/>
      <c r="N62" s="11">
        <f>'Årsbudget per månad'!I64</f>
        <v>0</v>
      </c>
      <c r="O62" s="106"/>
      <c r="P62" s="11">
        <f>'Årsbudget per månad'!J64</f>
        <v>0</v>
      </c>
      <c r="Q62" s="106"/>
      <c r="R62" s="11">
        <f>'Årsbudget per månad'!K64</f>
        <v>0</v>
      </c>
      <c r="S62" s="106"/>
      <c r="T62" s="11">
        <f>'Årsbudget per månad'!L64</f>
        <v>0</v>
      </c>
      <c r="U62" s="106"/>
      <c r="V62" s="11">
        <f>'Årsbudget per månad'!M64</f>
        <v>0</v>
      </c>
      <c r="W62" s="106"/>
      <c r="X62" s="11">
        <f>'Årsbudget per månad'!N64</f>
        <v>0</v>
      </c>
      <c r="Y62" s="106"/>
      <c r="Z62" s="11">
        <f>'Årsbudget per månad'!O64</f>
        <v>0</v>
      </c>
      <c r="AA62" s="106"/>
      <c r="AB62" s="12"/>
      <c r="AC62" s="11">
        <f t="shared" si="15"/>
        <v>0</v>
      </c>
      <c r="AD62" s="13">
        <f t="shared" si="16"/>
        <v>0</v>
      </c>
      <c r="AE62" s="13">
        <f t="shared" si="17"/>
        <v>32000</v>
      </c>
      <c r="AF62" s="210"/>
      <c r="AG62" s="205" t="s">
        <v>141</v>
      </c>
      <c r="AH62" s="14">
        <f t="shared" si="19"/>
        <v>0</v>
      </c>
      <c r="AI62" s="15">
        <f t="shared" si="20"/>
        <v>0</v>
      </c>
      <c r="AJ62" s="18">
        <f t="shared" ref="AJ62:AJ63" si="23">AH62-AI62</f>
        <v>0</v>
      </c>
      <c r="AK62" s="1"/>
      <c r="AL62" s="201">
        <f t="shared" si="18"/>
        <v>0</v>
      </c>
    </row>
    <row r="63" spans="1:38" x14ac:dyDescent="0.25">
      <c r="A63" s="184"/>
      <c r="B63" s="99" t="s">
        <v>54</v>
      </c>
      <c r="C63" s="50"/>
      <c r="D63" s="11">
        <f>'Årsbudget per månad'!D65</f>
        <v>0</v>
      </c>
      <c r="E63" s="106"/>
      <c r="F63" s="11">
        <f>'Årsbudget per månad'!E65</f>
        <v>0</v>
      </c>
      <c r="G63" s="106"/>
      <c r="H63" s="11">
        <f>'Årsbudget per månad'!F65</f>
        <v>0</v>
      </c>
      <c r="I63" s="106"/>
      <c r="J63" s="11">
        <f>'Årsbudget per månad'!G65</f>
        <v>0</v>
      </c>
      <c r="K63" s="106"/>
      <c r="L63" s="11">
        <f>'Årsbudget per månad'!H65</f>
        <v>0</v>
      </c>
      <c r="M63" s="106"/>
      <c r="N63" s="11">
        <f>'Årsbudget per månad'!I65</f>
        <v>17000</v>
      </c>
      <c r="O63" s="106"/>
      <c r="P63" s="11">
        <f>'Årsbudget per månad'!J65</f>
        <v>0</v>
      </c>
      <c r="Q63" s="106"/>
      <c r="R63" s="11">
        <f>'Årsbudget per månad'!K65</f>
        <v>11000</v>
      </c>
      <c r="S63" s="106"/>
      <c r="T63" s="11">
        <f>'Årsbudget per månad'!L65</f>
        <v>0</v>
      </c>
      <c r="U63" s="106"/>
      <c r="V63" s="11">
        <f>'Årsbudget per månad'!M65</f>
        <v>0</v>
      </c>
      <c r="W63" s="106"/>
      <c r="X63" s="11">
        <f>'Årsbudget per månad'!N65</f>
        <v>0</v>
      </c>
      <c r="Y63" s="106"/>
      <c r="Z63" s="11">
        <f>'Årsbudget per månad'!O65</f>
        <v>0</v>
      </c>
      <c r="AA63" s="106"/>
      <c r="AB63" s="12"/>
      <c r="AC63" s="11">
        <f t="shared" si="15"/>
        <v>0</v>
      </c>
      <c r="AD63" s="13">
        <f t="shared" si="16"/>
        <v>0</v>
      </c>
      <c r="AE63" s="13">
        <f t="shared" si="17"/>
        <v>28000</v>
      </c>
      <c r="AF63" s="210"/>
      <c r="AG63" s="205" t="s">
        <v>54</v>
      </c>
      <c r="AH63" s="14">
        <f t="shared" si="19"/>
        <v>0</v>
      </c>
      <c r="AI63" s="15">
        <f t="shared" si="20"/>
        <v>0</v>
      </c>
      <c r="AJ63" s="18">
        <f t="shared" si="23"/>
        <v>0</v>
      </c>
      <c r="AK63" s="1"/>
      <c r="AL63" s="201">
        <f t="shared" si="18"/>
        <v>0</v>
      </c>
    </row>
    <row r="64" spans="1:38" x14ac:dyDescent="0.25">
      <c r="A64" s="256" t="s">
        <v>46</v>
      </c>
      <c r="B64" s="256"/>
      <c r="C64" s="50"/>
      <c r="D64" s="121"/>
      <c r="E64" s="123"/>
      <c r="F64" s="121"/>
      <c r="G64" s="123"/>
      <c r="H64" s="121"/>
      <c r="I64" s="123"/>
      <c r="J64" s="121"/>
      <c r="K64" s="123"/>
      <c r="L64" s="121"/>
      <c r="M64" s="123"/>
      <c r="N64" s="121"/>
      <c r="O64" s="123"/>
      <c r="P64" s="121"/>
      <c r="Q64" s="123"/>
      <c r="R64" s="121"/>
      <c r="S64" s="123"/>
      <c r="T64" s="121"/>
      <c r="U64" s="123"/>
      <c r="V64" s="121"/>
      <c r="W64" s="123"/>
      <c r="X64" s="121"/>
      <c r="Y64" s="123"/>
      <c r="Z64" s="121"/>
      <c r="AA64" s="123"/>
      <c r="AB64" s="12"/>
      <c r="AC64" s="11">
        <f t="shared" si="15"/>
        <v>0</v>
      </c>
      <c r="AD64" s="13">
        <f t="shared" si="16"/>
        <v>0</v>
      </c>
      <c r="AE64" s="13">
        <f t="shared" si="17"/>
        <v>0</v>
      </c>
      <c r="AF64" s="269" t="s">
        <v>46</v>
      </c>
      <c r="AG64" s="270"/>
      <c r="AH64" s="133"/>
      <c r="AI64" s="134"/>
      <c r="AJ64" s="135"/>
      <c r="AK64" s="1"/>
      <c r="AL64" s="201">
        <f t="shared" si="18"/>
        <v>0</v>
      </c>
    </row>
    <row r="65" spans="1:38" x14ac:dyDescent="0.25">
      <c r="A65" s="184"/>
      <c r="B65" s="99" t="s">
        <v>44</v>
      </c>
      <c r="C65" s="50"/>
      <c r="D65" s="11">
        <f>'Årsbudget per månad'!D67</f>
        <v>0</v>
      </c>
      <c r="E65" s="106"/>
      <c r="F65" s="11">
        <f>'Årsbudget per månad'!E67</f>
        <v>0</v>
      </c>
      <c r="G65" s="106"/>
      <c r="H65" s="11">
        <f>'Årsbudget per månad'!F67</f>
        <v>40000</v>
      </c>
      <c r="I65" s="106"/>
      <c r="J65" s="11">
        <f>'Årsbudget per månad'!G67</f>
        <v>0</v>
      </c>
      <c r="K65" s="106"/>
      <c r="L65" s="11">
        <f>'Årsbudget per månad'!H67</f>
        <v>0</v>
      </c>
      <c r="M65" s="106"/>
      <c r="N65" s="11">
        <f>'Årsbudget per månad'!I67</f>
        <v>0</v>
      </c>
      <c r="O65" s="106"/>
      <c r="P65" s="11">
        <f>'Årsbudget per månad'!J67</f>
        <v>0</v>
      </c>
      <c r="Q65" s="106"/>
      <c r="R65" s="11">
        <f>'Årsbudget per månad'!K67</f>
        <v>0</v>
      </c>
      <c r="S65" s="106"/>
      <c r="T65" s="11">
        <f>'Årsbudget per månad'!L67</f>
        <v>0</v>
      </c>
      <c r="U65" s="106"/>
      <c r="V65" s="11">
        <f>'Årsbudget per månad'!M67</f>
        <v>0</v>
      </c>
      <c r="W65" s="106"/>
      <c r="X65" s="11">
        <f>'Årsbudget per månad'!N67</f>
        <v>0</v>
      </c>
      <c r="Y65" s="106"/>
      <c r="Z65" s="11">
        <f>'Årsbudget per månad'!O67</f>
        <v>0</v>
      </c>
      <c r="AA65" s="106"/>
      <c r="AB65" s="12"/>
      <c r="AC65" s="11">
        <f t="shared" si="15"/>
        <v>0</v>
      </c>
      <c r="AD65" s="13">
        <f t="shared" si="16"/>
        <v>0</v>
      </c>
      <c r="AE65" s="13">
        <f t="shared" si="17"/>
        <v>40000</v>
      </c>
      <c r="AF65" s="210"/>
      <c r="AG65" s="205" t="s">
        <v>44</v>
      </c>
      <c r="AH65" s="14">
        <f>AD65/AE65</f>
        <v>0</v>
      </c>
      <c r="AI65" s="15">
        <f>AC65/AE65</f>
        <v>0</v>
      </c>
      <c r="AJ65" s="18">
        <f>AH65-AI65</f>
        <v>0</v>
      </c>
      <c r="AK65" s="1"/>
      <c r="AL65" s="201">
        <f t="shared" si="18"/>
        <v>0</v>
      </c>
    </row>
    <row r="66" spans="1:38" ht="15" customHeight="1" x14ac:dyDescent="0.25">
      <c r="A66" s="184"/>
      <c r="B66" s="99" t="s">
        <v>135</v>
      </c>
      <c r="C66" s="186"/>
      <c r="D66" s="11">
        <f>'Årsbudget per månad'!D68</f>
        <v>0</v>
      </c>
      <c r="E66" s="106"/>
      <c r="F66" s="11">
        <f>'Årsbudget per månad'!E68</f>
        <v>0</v>
      </c>
      <c r="G66" s="106"/>
      <c r="H66" s="11">
        <f>'Årsbudget per månad'!F68</f>
        <v>30000</v>
      </c>
      <c r="I66" s="106"/>
      <c r="J66" s="11">
        <f>'Årsbudget per månad'!G68</f>
        <v>0</v>
      </c>
      <c r="K66" s="106"/>
      <c r="L66" s="11">
        <f>'Årsbudget per månad'!H68</f>
        <v>0</v>
      </c>
      <c r="M66" s="106"/>
      <c r="N66" s="11">
        <f>'Årsbudget per månad'!I68</f>
        <v>0</v>
      </c>
      <c r="O66" s="106"/>
      <c r="P66" s="11">
        <f>'Årsbudget per månad'!J68</f>
        <v>0</v>
      </c>
      <c r="Q66" s="106"/>
      <c r="R66" s="11">
        <f>'Årsbudget per månad'!K68</f>
        <v>0</v>
      </c>
      <c r="S66" s="106"/>
      <c r="T66" s="11">
        <f>'Årsbudget per månad'!L68</f>
        <v>0</v>
      </c>
      <c r="U66" s="106"/>
      <c r="V66" s="11">
        <f>'Årsbudget per månad'!M68</f>
        <v>0</v>
      </c>
      <c r="W66" s="106"/>
      <c r="X66" s="11">
        <f>'Årsbudget per månad'!N68</f>
        <v>0</v>
      </c>
      <c r="Y66" s="106"/>
      <c r="Z66" s="11">
        <f>'Årsbudget per månad'!O68</f>
        <v>0</v>
      </c>
      <c r="AA66" s="106"/>
      <c r="AB66" s="12"/>
      <c r="AC66" s="11">
        <f t="shared" si="15"/>
        <v>0</v>
      </c>
      <c r="AD66" s="13">
        <f t="shared" si="16"/>
        <v>0</v>
      </c>
      <c r="AE66" s="13">
        <f t="shared" si="17"/>
        <v>30000</v>
      </c>
      <c r="AF66" s="210"/>
      <c r="AG66" s="205" t="s">
        <v>135</v>
      </c>
      <c r="AH66" s="14">
        <f>AD66/AE66</f>
        <v>0</v>
      </c>
      <c r="AI66" s="15">
        <f>AC66/AE66</f>
        <v>0</v>
      </c>
      <c r="AJ66" s="18">
        <f>AH66-AI66</f>
        <v>0</v>
      </c>
      <c r="AK66" s="1"/>
      <c r="AL66" s="201">
        <f t="shared" si="18"/>
        <v>0</v>
      </c>
    </row>
    <row r="67" spans="1:38" x14ac:dyDescent="0.25">
      <c r="A67" s="256" t="s">
        <v>47</v>
      </c>
      <c r="B67" s="256"/>
      <c r="C67" s="51"/>
      <c r="D67" s="121"/>
      <c r="E67" s="123"/>
      <c r="F67" s="121"/>
      <c r="G67" s="123"/>
      <c r="H67" s="121"/>
      <c r="I67" s="123"/>
      <c r="J67" s="121"/>
      <c r="K67" s="123"/>
      <c r="L67" s="121"/>
      <c r="M67" s="123"/>
      <c r="N67" s="121"/>
      <c r="O67" s="123"/>
      <c r="P67" s="121"/>
      <c r="Q67" s="123"/>
      <c r="R67" s="121"/>
      <c r="S67" s="123"/>
      <c r="T67" s="121"/>
      <c r="U67" s="123"/>
      <c r="V67" s="121"/>
      <c r="W67" s="123"/>
      <c r="X67" s="121"/>
      <c r="Y67" s="123"/>
      <c r="Z67" s="121"/>
      <c r="AA67" s="123"/>
      <c r="AB67" s="12"/>
      <c r="AC67" s="11">
        <f t="shared" si="15"/>
        <v>0</v>
      </c>
      <c r="AD67" s="13">
        <f t="shared" si="16"/>
        <v>0</v>
      </c>
      <c r="AE67" s="13">
        <f t="shared" si="17"/>
        <v>0</v>
      </c>
      <c r="AF67" s="269" t="s">
        <v>47</v>
      </c>
      <c r="AG67" s="270"/>
      <c r="AH67" s="133"/>
      <c r="AI67" s="134"/>
      <c r="AJ67" s="135"/>
      <c r="AK67" s="1"/>
      <c r="AL67" s="201">
        <f t="shared" si="18"/>
        <v>0</v>
      </c>
    </row>
    <row r="68" spans="1:38" x14ac:dyDescent="0.25">
      <c r="A68" s="183"/>
      <c r="B68" s="99" t="s">
        <v>109</v>
      </c>
      <c r="C68" s="51"/>
      <c r="D68" s="11">
        <f>'Årsbudget per månad'!D70</f>
        <v>0</v>
      </c>
      <c r="E68" s="106"/>
      <c r="F68" s="11">
        <f>'Årsbudget per månad'!E70</f>
        <v>0</v>
      </c>
      <c r="G68" s="106"/>
      <c r="H68" s="11">
        <f>'Årsbudget per månad'!F70</f>
        <v>0</v>
      </c>
      <c r="I68" s="106"/>
      <c r="J68" s="11">
        <f>'Årsbudget per månad'!G70</f>
        <v>0</v>
      </c>
      <c r="K68" s="106"/>
      <c r="L68" s="11">
        <f>'Årsbudget per månad'!H70</f>
        <v>0</v>
      </c>
      <c r="M68" s="106"/>
      <c r="N68" s="11">
        <f>'Årsbudget per månad'!I70</f>
        <v>0</v>
      </c>
      <c r="O68" s="106"/>
      <c r="P68" s="11">
        <f>'Årsbudget per månad'!J70</f>
        <v>5000</v>
      </c>
      <c r="Q68" s="106"/>
      <c r="R68" s="11">
        <f>'Årsbudget per månad'!K70</f>
        <v>0</v>
      </c>
      <c r="S68" s="106"/>
      <c r="T68" s="11">
        <f>'Årsbudget per månad'!L70</f>
        <v>0</v>
      </c>
      <c r="U68" s="106"/>
      <c r="V68" s="11">
        <f>'Årsbudget per månad'!M70</f>
        <v>0</v>
      </c>
      <c r="W68" s="106"/>
      <c r="X68" s="11">
        <f>'Årsbudget per månad'!N70</f>
        <v>0</v>
      </c>
      <c r="Y68" s="106"/>
      <c r="Z68" s="11">
        <f>'Årsbudget per månad'!O70</f>
        <v>0</v>
      </c>
      <c r="AA68" s="106"/>
      <c r="AB68" s="12"/>
      <c r="AC68" s="11">
        <f t="shared" si="15"/>
        <v>0</v>
      </c>
      <c r="AD68" s="13">
        <f t="shared" si="16"/>
        <v>0</v>
      </c>
      <c r="AE68" s="13">
        <f t="shared" si="17"/>
        <v>5000</v>
      </c>
      <c r="AF68" s="211"/>
      <c r="AG68" s="205" t="s">
        <v>109</v>
      </c>
      <c r="AH68" s="14">
        <f>AD68/AE68</f>
        <v>0</v>
      </c>
      <c r="AI68" s="15">
        <f>AC68/AE68</f>
        <v>0</v>
      </c>
      <c r="AJ68" s="18">
        <f t="shared" si="21"/>
        <v>0</v>
      </c>
      <c r="AK68" s="1"/>
      <c r="AL68" s="201">
        <f t="shared" si="18"/>
        <v>0</v>
      </c>
    </row>
    <row r="69" spans="1:38" ht="15" customHeight="1" x14ac:dyDescent="0.25">
      <c r="A69" s="184"/>
      <c r="B69" s="99" t="s">
        <v>44</v>
      </c>
      <c r="C69" s="186"/>
      <c r="D69" s="11">
        <f>'Årsbudget per månad'!D71</f>
        <v>0</v>
      </c>
      <c r="E69" s="106"/>
      <c r="F69" s="11">
        <f>'Årsbudget per månad'!E71</f>
        <v>0</v>
      </c>
      <c r="G69" s="106"/>
      <c r="H69" s="11">
        <f>'Årsbudget per månad'!F71</f>
        <v>0</v>
      </c>
      <c r="I69" s="106"/>
      <c r="J69" s="11">
        <f>'Årsbudget per månad'!G71</f>
        <v>0</v>
      </c>
      <c r="K69" s="106"/>
      <c r="L69" s="11">
        <f>'Årsbudget per månad'!H71</f>
        <v>0</v>
      </c>
      <c r="M69" s="106"/>
      <c r="N69" s="11">
        <f>'Årsbudget per månad'!I71</f>
        <v>0</v>
      </c>
      <c r="O69" s="106"/>
      <c r="P69" s="11">
        <f>'Årsbudget per månad'!J71</f>
        <v>0</v>
      </c>
      <c r="Q69" s="106"/>
      <c r="R69" s="11">
        <f>'Årsbudget per månad'!K71</f>
        <v>0</v>
      </c>
      <c r="S69" s="106"/>
      <c r="T69" s="11">
        <f>'Årsbudget per månad'!L71</f>
        <v>0</v>
      </c>
      <c r="U69" s="106"/>
      <c r="V69" s="11">
        <f>'Årsbudget per månad'!M71</f>
        <v>0</v>
      </c>
      <c r="W69" s="106"/>
      <c r="X69" s="11">
        <f>'Årsbudget per månad'!N71</f>
        <v>0</v>
      </c>
      <c r="Y69" s="106"/>
      <c r="Z69" s="11">
        <f>'Årsbudget per månad'!O71</f>
        <v>0</v>
      </c>
      <c r="AA69" s="106"/>
      <c r="AB69" s="12"/>
      <c r="AC69" s="11">
        <f t="shared" si="15"/>
        <v>0</v>
      </c>
      <c r="AD69" s="13">
        <f t="shared" si="16"/>
        <v>0</v>
      </c>
      <c r="AE69" s="13">
        <f t="shared" si="17"/>
        <v>0</v>
      </c>
      <c r="AF69" s="210"/>
      <c r="AG69" s="205" t="s">
        <v>44</v>
      </c>
      <c r="AH69" s="14" t="e">
        <f t="shared" ref="AH69:AH81" si="24">AD69/AE69</f>
        <v>#DIV/0!</v>
      </c>
      <c r="AI69" s="15" t="e">
        <f t="shared" ref="AI69:AI81" si="25">AC69/AE69</f>
        <v>#DIV/0!</v>
      </c>
      <c r="AJ69" s="18" t="e">
        <f t="shared" ref="AJ69:AJ81" si="26">AH69-AI69</f>
        <v>#DIV/0!</v>
      </c>
      <c r="AK69" s="1"/>
      <c r="AL69" s="201">
        <f t="shared" si="18"/>
        <v>0</v>
      </c>
    </row>
    <row r="70" spans="1:38" x14ac:dyDescent="0.25">
      <c r="A70" s="184"/>
      <c r="B70" s="99" t="s">
        <v>45</v>
      </c>
      <c r="C70" s="51"/>
      <c r="D70" s="11">
        <f>'Årsbudget per månad'!D72</f>
        <v>0</v>
      </c>
      <c r="E70" s="106"/>
      <c r="F70" s="11">
        <f>'Årsbudget per månad'!E72</f>
        <v>0</v>
      </c>
      <c r="G70" s="106"/>
      <c r="H70" s="11">
        <f>'Årsbudget per månad'!F72</f>
        <v>0</v>
      </c>
      <c r="I70" s="106"/>
      <c r="J70" s="11">
        <f>'Årsbudget per månad'!G72</f>
        <v>0</v>
      </c>
      <c r="K70" s="106"/>
      <c r="L70" s="11">
        <f>'Årsbudget per månad'!H72</f>
        <v>0</v>
      </c>
      <c r="M70" s="106"/>
      <c r="N70" s="11">
        <f>'Årsbudget per månad'!I72</f>
        <v>0</v>
      </c>
      <c r="O70" s="106"/>
      <c r="P70" s="11">
        <f>'Årsbudget per månad'!J72</f>
        <v>0</v>
      </c>
      <c r="Q70" s="106"/>
      <c r="R70" s="11">
        <f>'Årsbudget per månad'!K72</f>
        <v>0</v>
      </c>
      <c r="S70" s="106"/>
      <c r="T70" s="11">
        <f>'Årsbudget per månad'!L72</f>
        <v>0</v>
      </c>
      <c r="U70" s="106"/>
      <c r="V70" s="11">
        <f>'Årsbudget per månad'!M72</f>
        <v>0</v>
      </c>
      <c r="W70" s="106"/>
      <c r="X70" s="11">
        <f>'Årsbudget per månad'!N72</f>
        <v>0</v>
      </c>
      <c r="Y70" s="106"/>
      <c r="Z70" s="11">
        <f>'Årsbudget per månad'!O72</f>
        <v>0</v>
      </c>
      <c r="AA70" s="106"/>
      <c r="AB70" s="12"/>
      <c r="AC70" s="11">
        <f t="shared" si="15"/>
        <v>0</v>
      </c>
      <c r="AD70" s="13">
        <f t="shared" si="16"/>
        <v>0</v>
      </c>
      <c r="AE70" s="13">
        <f t="shared" si="17"/>
        <v>0</v>
      </c>
      <c r="AF70" s="210"/>
      <c r="AG70" s="205" t="s">
        <v>45</v>
      </c>
      <c r="AH70" s="14" t="e">
        <f t="shared" si="24"/>
        <v>#DIV/0!</v>
      </c>
      <c r="AI70" s="15" t="e">
        <f t="shared" si="25"/>
        <v>#DIV/0!</v>
      </c>
      <c r="AJ70" s="18" t="e">
        <f t="shared" si="26"/>
        <v>#DIV/0!</v>
      </c>
      <c r="AK70" s="1"/>
      <c r="AL70" s="201">
        <f t="shared" si="18"/>
        <v>0</v>
      </c>
    </row>
    <row r="71" spans="1:38" x14ac:dyDescent="0.25">
      <c r="A71" s="256" t="s">
        <v>48</v>
      </c>
      <c r="B71" s="256"/>
      <c r="C71" s="51"/>
      <c r="D71" s="121"/>
      <c r="E71" s="123"/>
      <c r="F71" s="121"/>
      <c r="G71" s="123"/>
      <c r="H71" s="121"/>
      <c r="I71" s="123"/>
      <c r="J71" s="121"/>
      <c r="K71" s="123"/>
      <c r="L71" s="121"/>
      <c r="M71" s="123"/>
      <c r="N71" s="121"/>
      <c r="O71" s="123"/>
      <c r="P71" s="121"/>
      <c r="Q71" s="123"/>
      <c r="R71" s="121"/>
      <c r="S71" s="123"/>
      <c r="T71" s="121"/>
      <c r="U71" s="123"/>
      <c r="V71" s="121"/>
      <c r="W71" s="123"/>
      <c r="X71" s="121"/>
      <c r="Y71" s="123"/>
      <c r="Z71" s="121"/>
      <c r="AA71" s="123"/>
      <c r="AB71" s="12"/>
      <c r="AC71" s="11">
        <f t="shared" si="15"/>
        <v>0</v>
      </c>
      <c r="AD71" s="13">
        <f t="shared" si="16"/>
        <v>0</v>
      </c>
      <c r="AE71" s="13">
        <f t="shared" si="17"/>
        <v>0</v>
      </c>
      <c r="AF71" s="269" t="s">
        <v>48</v>
      </c>
      <c r="AG71" s="270"/>
      <c r="AH71" s="133"/>
      <c r="AI71" s="134"/>
      <c r="AJ71" s="135"/>
      <c r="AK71" s="1"/>
      <c r="AL71" s="201">
        <f t="shared" si="18"/>
        <v>0</v>
      </c>
    </row>
    <row r="72" spans="1:38" ht="15" customHeight="1" x14ac:dyDescent="0.25">
      <c r="A72" s="184"/>
      <c r="B72" s="99" t="s">
        <v>44</v>
      </c>
      <c r="C72" s="186"/>
      <c r="D72" s="11">
        <f>'Årsbudget per månad'!D74</f>
        <v>0</v>
      </c>
      <c r="E72" s="106"/>
      <c r="F72" s="11">
        <f>'Årsbudget per månad'!E74</f>
        <v>0</v>
      </c>
      <c r="G72" s="106"/>
      <c r="H72" s="11">
        <f>'Årsbudget per månad'!F74</f>
        <v>8000</v>
      </c>
      <c r="I72" s="106"/>
      <c r="J72" s="11">
        <f>'Årsbudget per månad'!G74</f>
        <v>0</v>
      </c>
      <c r="K72" s="106"/>
      <c r="L72" s="11">
        <f>'Årsbudget per månad'!H74</f>
        <v>0</v>
      </c>
      <c r="M72" s="106"/>
      <c r="N72" s="11">
        <f>'Årsbudget per månad'!I74</f>
        <v>0</v>
      </c>
      <c r="O72" s="106"/>
      <c r="P72" s="11">
        <f>'Årsbudget per månad'!J74</f>
        <v>0</v>
      </c>
      <c r="Q72" s="106"/>
      <c r="R72" s="11">
        <f>'Årsbudget per månad'!K74</f>
        <v>0</v>
      </c>
      <c r="S72" s="106"/>
      <c r="T72" s="11">
        <f>'Årsbudget per månad'!L74</f>
        <v>0</v>
      </c>
      <c r="U72" s="106"/>
      <c r="V72" s="11">
        <f>'Årsbudget per månad'!M74</f>
        <v>0</v>
      </c>
      <c r="W72" s="106"/>
      <c r="X72" s="11">
        <f>'Årsbudget per månad'!N74</f>
        <v>0</v>
      </c>
      <c r="Y72" s="106"/>
      <c r="Z72" s="11">
        <f>'Årsbudget per månad'!O74</f>
        <v>0</v>
      </c>
      <c r="AA72" s="106"/>
      <c r="AB72" s="12"/>
      <c r="AC72" s="11">
        <f t="shared" si="15"/>
        <v>0</v>
      </c>
      <c r="AD72" s="13">
        <f t="shared" si="16"/>
        <v>0</v>
      </c>
      <c r="AE72" s="13">
        <f t="shared" si="17"/>
        <v>8000</v>
      </c>
      <c r="AF72" s="210"/>
      <c r="AG72" s="205" t="s">
        <v>44</v>
      </c>
      <c r="AH72" s="14">
        <f t="shared" si="24"/>
        <v>0</v>
      </c>
      <c r="AI72" s="15">
        <f t="shared" si="25"/>
        <v>0</v>
      </c>
      <c r="AJ72" s="18">
        <f t="shared" si="26"/>
        <v>0</v>
      </c>
      <c r="AK72" s="1"/>
      <c r="AL72" s="201">
        <f t="shared" si="18"/>
        <v>0</v>
      </c>
    </row>
    <row r="73" spans="1:38" x14ac:dyDescent="0.25">
      <c r="A73" s="184"/>
      <c r="B73" s="99" t="s">
        <v>45</v>
      </c>
      <c r="C73" s="52"/>
      <c r="D73" s="11">
        <f>'Årsbudget per månad'!D75</f>
        <v>0</v>
      </c>
      <c r="E73" s="106"/>
      <c r="F73" s="11">
        <f>'Årsbudget per månad'!E75</f>
        <v>0</v>
      </c>
      <c r="G73" s="106"/>
      <c r="H73" s="11">
        <f>'Årsbudget per månad'!F75</f>
        <v>8000</v>
      </c>
      <c r="I73" s="106"/>
      <c r="J73" s="11">
        <f>'Årsbudget per månad'!G75</f>
        <v>0</v>
      </c>
      <c r="K73" s="106"/>
      <c r="L73" s="11">
        <f>'Årsbudget per månad'!H75</f>
        <v>0</v>
      </c>
      <c r="M73" s="106"/>
      <c r="N73" s="11">
        <f>'Årsbudget per månad'!I75</f>
        <v>0</v>
      </c>
      <c r="O73" s="106"/>
      <c r="P73" s="11">
        <f>'Årsbudget per månad'!J75</f>
        <v>0</v>
      </c>
      <c r="Q73" s="106"/>
      <c r="R73" s="11">
        <f>'Årsbudget per månad'!K75</f>
        <v>0</v>
      </c>
      <c r="S73" s="106"/>
      <c r="T73" s="11">
        <f>'Årsbudget per månad'!L75</f>
        <v>0</v>
      </c>
      <c r="U73" s="106"/>
      <c r="V73" s="11">
        <f>'Årsbudget per månad'!M75</f>
        <v>0</v>
      </c>
      <c r="W73" s="106"/>
      <c r="X73" s="11">
        <f>'Årsbudget per månad'!N75</f>
        <v>0</v>
      </c>
      <c r="Y73" s="106"/>
      <c r="Z73" s="11">
        <f>'Årsbudget per månad'!O75</f>
        <v>0</v>
      </c>
      <c r="AA73" s="106"/>
      <c r="AB73" s="12"/>
      <c r="AC73" s="11">
        <f t="shared" si="15"/>
        <v>0</v>
      </c>
      <c r="AD73" s="13">
        <f t="shared" si="16"/>
        <v>0</v>
      </c>
      <c r="AE73" s="13">
        <f t="shared" si="17"/>
        <v>8000</v>
      </c>
      <c r="AF73" s="210"/>
      <c r="AG73" s="205" t="s">
        <v>45</v>
      </c>
      <c r="AH73" s="14">
        <f t="shared" si="24"/>
        <v>0</v>
      </c>
      <c r="AI73" s="15">
        <f t="shared" si="25"/>
        <v>0</v>
      </c>
      <c r="AJ73" s="18">
        <f t="shared" si="26"/>
        <v>0</v>
      </c>
      <c r="AK73" s="1"/>
      <c r="AL73" s="201">
        <f t="shared" si="18"/>
        <v>0</v>
      </c>
    </row>
    <row r="74" spans="1:38" x14ac:dyDescent="0.25">
      <c r="A74" s="184"/>
      <c r="B74" s="99" t="s">
        <v>49</v>
      </c>
      <c r="C74" s="52"/>
      <c r="D74" s="11">
        <f>'Årsbudget per månad'!D76</f>
        <v>0</v>
      </c>
      <c r="E74" s="106"/>
      <c r="F74" s="11">
        <f>'Årsbudget per månad'!E76</f>
        <v>0</v>
      </c>
      <c r="G74" s="106"/>
      <c r="H74" s="11">
        <f>'Årsbudget per månad'!F76</f>
        <v>24000</v>
      </c>
      <c r="I74" s="106"/>
      <c r="J74" s="11">
        <f>'Årsbudget per månad'!G76</f>
        <v>0</v>
      </c>
      <c r="K74" s="106"/>
      <c r="L74" s="11">
        <f>'Årsbudget per månad'!H76</f>
        <v>0</v>
      </c>
      <c r="M74" s="106"/>
      <c r="N74" s="11">
        <f>'Årsbudget per månad'!I76</f>
        <v>0</v>
      </c>
      <c r="O74" s="106"/>
      <c r="P74" s="11">
        <f>'Årsbudget per månad'!J76</f>
        <v>0</v>
      </c>
      <c r="Q74" s="106"/>
      <c r="R74" s="11">
        <f>'Årsbudget per månad'!K76</f>
        <v>0</v>
      </c>
      <c r="S74" s="106"/>
      <c r="T74" s="11">
        <f>'Årsbudget per månad'!L76</f>
        <v>0</v>
      </c>
      <c r="U74" s="106"/>
      <c r="V74" s="11">
        <f>'Årsbudget per månad'!M76</f>
        <v>0</v>
      </c>
      <c r="W74" s="106"/>
      <c r="X74" s="11">
        <f>'Årsbudget per månad'!N76</f>
        <v>0</v>
      </c>
      <c r="Y74" s="106"/>
      <c r="Z74" s="11">
        <f>'Årsbudget per månad'!O76</f>
        <v>12000</v>
      </c>
      <c r="AA74" s="106"/>
      <c r="AB74" s="12"/>
      <c r="AC74" s="11">
        <f t="shared" si="15"/>
        <v>0</v>
      </c>
      <c r="AD74" s="13">
        <f t="shared" si="16"/>
        <v>0</v>
      </c>
      <c r="AE74" s="13">
        <f t="shared" si="17"/>
        <v>36000</v>
      </c>
      <c r="AF74" s="210"/>
      <c r="AG74" s="205" t="s">
        <v>49</v>
      </c>
      <c r="AH74" s="14">
        <f t="shared" si="24"/>
        <v>0</v>
      </c>
      <c r="AI74" s="15">
        <f t="shared" si="25"/>
        <v>0</v>
      </c>
      <c r="AJ74" s="18">
        <f t="shared" si="26"/>
        <v>0</v>
      </c>
      <c r="AK74" s="1"/>
      <c r="AL74" s="201">
        <f t="shared" si="18"/>
        <v>0</v>
      </c>
    </row>
    <row r="75" spans="1:38" x14ac:dyDescent="0.25">
      <c r="A75" s="256" t="s">
        <v>110</v>
      </c>
      <c r="B75" s="256"/>
      <c r="C75" s="52"/>
      <c r="D75" s="11">
        <f>'Årsbudget per månad'!D77</f>
        <v>0</v>
      </c>
      <c r="E75" s="106"/>
      <c r="F75" s="11">
        <f>'Årsbudget per månad'!E77</f>
        <v>0</v>
      </c>
      <c r="G75" s="106"/>
      <c r="H75" s="11">
        <f>'Årsbudget per månad'!F77</f>
        <v>0</v>
      </c>
      <c r="I75" s="106"/>
      <c r="J75" s="11">
        <f>'Årsbudget per månad'!G77</f>
        <v>0</v>
      </c>
      <c r="K75" s="106"/>
      <c r="L75" s="11">
        <f>'Årsbudget per månad'!H77</f>
        <v>0</v>
      </c>
      <c r="M75" s="106"/>
      <c r="N75" s="11">
        <f>'Årsbudget per månad'!I77</f>
        <v>0</v>
      </c>
      <c r="O75" s="106"/>
      <c r="P75" s="11">
        <f>'Årsbudget per månad'!J77</f>
        <v>0</v>
      </c>
      <c r="Q75" s="106"/>
      <c r="R75" s="11">
        <f>'Årsbudget per månad'!K77</f>
        <v>0</v>
      </c>
      <c r="S75" s="106"/>
      <c r="T75" s="11">
        <f>'Årsbudget per månad'!L77</f>
        <v>0</v>
      </c>
      <c r="U75" s="106"/>
      <c r="V75" s="11">
        <f>'Årsbudget per månad'!M77</f>
        <v>0</v>
      </c>
      <c r="W75" s="106"/>
      <c r="X75" s="11">
        <f>'Årsbudget per månad'!N77</f>
        <v>0</v>
      </c>
      <c r="Y75" s="106"/>
      <c r="Z75" s="11">
        <f>'Årsbudget per månad'!O77</f>
        <v>0</v>
      </c>
      <c r="AA75" s="106"/>
      <c r="AB75" s="12"/>
      <c r="AC75" s="11">
        <f t="shared" si="15"/>
        <v>0</v>
      </c>
      <c r="AD75" s="13">
        <f t="shared" si="16"/>
        <v>0</v>
      </c>
      <c r="AE75" s="13">
        <f t="shared" si="17"/>
        <v>0</v>
      </c>
      <c r="AF75" s="269" t="s">
        <v>110</v>
      </c>
      <c r="AG75" s="270"/>
      <c r="AH75" s="14" t="e">
        <f t="shared" si="24"/>
        <v>#DIV/0!</v>
      </c>
      <c r="AI75" s="15" t="e">
        <f t="shared" si="25"/>
        <v>#DIV/0!</v>
      </c>
      <c r="AJ75" s="18" t="e">
        <f t="shared" si="26"/>
        <v>#DIV/0!</v>
      </c>
      <c r="AK75" s="1"/>
      <c r="AL75" s="201">
        <f t="shared" si="18"/>
        <v>0</v>
      </c>
    </row>
    <row r="76" spans="1:38" ht="15" customHeight="1" x14ac:dyDescent="0.25">
      <c r="A76" s="256" t="s">
        <v>144</v>
      </c>
      <c r="B76" s="256"/>
      <c r="C76" s="186"/>
      <c r="D76" s="121"/>
      <c r="E76" s="123"/>
      <c r="F76" s="121"/>
      <c r="G76" s="123"/>
      <c r="H76" s="121"/>
      <c r="I76" s="123"/>
      <c r="J76" s="121"/>
      <c r="K76" s="123"/>
      <c r="L76" s="121"/>
      <c r="M76" s="123"/>
      <c r="N76" s="121"/>
      <c r="O76" s="123"/>
      <c r="P76" s="121"/>
      <c r="Q76" s="123"/>
      <c r="R76" s="121"/>
      <c r="S76" s="123"/>
      <c r="T76" s="121"/>
      <c r="U76" s="123"/>
      <c r="V76" s="121"/>
      <c r="W76" s="123"/>
      <c r="X76" s="121"/>
      <c r="Y76" s="123"/>
      <c r="Z76" s="121"/>
      <c r="AA76" s="123"/>
      <c r="AB76" s="12"/>
      <c r="AC76" s="11">
        <f t="shared" si="15"/>
        <v>0</v>
      </c>
      <c r="AD76" s="13">
        <f t="shared" si="16"/>
        <v>0</v>
      </c>
      <c r="AE76" s="13">
        <f t="shared" si="17"/>
        <v>0</v>
      </c>
      <c r="AF76" s="269" t="s">
        <v>144</v>
      </c>
      <c r="AG76" s="270"/>
      <c r="AH76" s="133"/>
      <c r="AI76" s="134"/>
      <c r="AJ76" s="135"/>
      <c r="AK76" s="1"/>
      <c r="AL76" s="201">
        <f t="shared" si="18"/>
        <v>0</v>
      </c>
    </row>
    <row r="77" spans="1:38" ht="15" customHeight="1" x14ac:dyDescent="0.25">
      <c r="A77" s="184"/>
      <c r="B77" s="99" t="s">
        <v>52</v>
      </c>
      <c r="C77" s="189"/>
      <c r="D77" s="11">
        <f>'Årsbudget per månad'!D79</f>
        <v>0</v>
      </c>
      <c r="E77" s="106"/>
      <c r="F77" s="11">
        <f>'Årsbudget per månad'!E79</f>
        <v>0</v>
      </c>
      <c r="G77" s="106"/>
      <c r="H77" s="11">
        <f>'Årsbudget per månad'!F79</f>
        <v>0</v>
      </c>
      <c r="I77" s="106"/>
      <c r="J77" s="11">
        <f>'Årsbudget per månad'!G79</f>
        <v>10000</v>
      </c>
      <c r="K77" s="106"/>
      <c r="L77" s="11">
        <f>'Årsbudget per månad'!H79</f>
        <v>0</v>
      </c>
      <c r="M77" s="106"/>
      <c r="N77" s="11">
        <f>'Årsbudget per månad'!I79</f>
        <v>0</v>
      </c>
      <c r="O77" s="106"/>
      <c r="P77" s="11">
        <f>'Årsbudget per månad'!J79</f>
        <v>0</v>
      </c>
      <c r="Q77" s="106"/>
      <c r="R77" s="11">
        <f>'Årsbudget per månad'!K79</f>
        <v>0</v>
      </c>
      <c r="S77" s="106"/>
      <c r="T77" s="11">
        <f>'Årsbudget per månad'!L79</f>
        <v>0</v>
      </c>
      <c r="U77" s="106"/>
      <c r="V77" s="11">
        <f>'Årsbudget per månad'!M79</f>
        <v>0</v>
      </c>
      <c r="W77" s="106"/>
      <c r="X77" s="11">
        <f>'Årsbudget per månad'!N79</f>
        <v>0</v>
      </c>
      <c r="Y77" s="106"/>
      <c r="Z77" s="11">
        <f>'Årsbudget per månad'!O79</f>
        <v>0</v>
      </c>
      <c r="AA77" s="106"/>
      <c r="AB77" s="12"/>
      <c r="AC77" s="11">
        <f t="shared" si="15"/>
        <v>0</v>
      </c>
      <c r="AD77" s="13">
        <f t="shared" si="16"/>
        <v>0</v>
      </c>
      <c r="AE77" s="13">
        <f t="shared" si="17"/>
        <v>10000</v>
      </c>
      <c r="AF77" s="210"/>
      <c r="AG77" s="205" t="s">
        <v>52</v>
      </c>
      <c r="AH77" s="14">
        <f t="shared" si="24"/>
        <v>0</v>
      </c>
      <c r="AI77" s="15">
        <f t="shared" si="25"/>
        <v>0</v>
      </c>
      <c r="AJ77" s="18">
        <f t="shared" si="26"/>
        <v>0</v>
      </c>
      <c r="AK77" s="1"/>
      <c r="AL77" s="201">
        <f t="shared" si="18"/>
        <v>0</v>
      </c>
    </row>
    <row r="78" spans="1:38" x14ac:dyDescent="0.25">
      <c r="A78" s="184"/>
      <c r="B78" s="99" t="s">
        <v>53</v>
      </c>
      <c r="C78" s="52"/>
      <c r="D78" s="11">
        <f>'Årsbudget per månad'!D80</f>
        <v>0</v>
      </c>
      <c r="E78" s="106"/>
      <c r="F78" s="11">
        <f>'Årsbudget per månad'!E80</f>
        <v>0</v>
      </c>
      <c r="G78" s="106"/>
      <c r="H78" s="11">
        <f>'Årsbudget per månad'!F80</f>
        <v>0</v>
      </c>
      <c r="I78" s="106"/>
      <c r="J78" s="11">
        <f>'Årsbudget per månad'!G80</f>
        <v>0</v>
      </c>
      <c r="K78" s="106"/>
      <c r="L78" s="11">
        <f>'Årsbudget per månad'!H80</f>
        <v>0</v>
      </c>
      <c r="M78" s="106"/>
      <c r="N78" s="11">
        <f>'Årsbudget per månad'!I80</f>
        <v>0</v>
      </c>
      <c r="O78" s="106"/>
      <c r="P78" s="11">
        <f>'Årsbudget per månad'!J80</f>
        <v>0</v>
      </c>
      <c r="Q78" s="106"/>
      <c r="R78" s="11">
        <f>'Årsbudget per månad'!K80</f>
        <v>0</v>
      </c>
      <c r="S78" s="106"/>
      <c r="T78" s="11">
        <f>'Årsbudget per månad'!L80</f>
        <v>0</v>
      </c>
      <c r="U78" s="106"/>
      <c r="V78" s="11">
        <f>'Årsbudget per månad'!M80</f>
        <v>10000</v>
      </c>
      <c r="W78" s="106"/>
      <c r="X78" s="11">
        <f>'Årsbudget per månad'!N80</f>
        <v>0</v>
      </c>
      <c r="Y78" s="106"/>
      <c r="Z78" s="11">
        <f>'Årsbudget per månad'!O80</f>
        <v>0</v>
      </c>
      <c r="AA78" s="106"/>
      <c r="AB78" s="12"/>
      <c r="AC78" s="11">
        <f t="shared" si="15"/>
        <v>0</v>
      </c>
      <c r="AD78" s="13">
        <f t="shared" si="16"/>
        <v>0</v>
      </c>
      <c r="AE78" s="13">
        <f t="shared" si="17"/>
        <v>10000</v>
      </c>
      <c r="AF78" s="210"/>
      <c r="AG78" s="205" t="s">
        <v>53</v>
      </c>
      <c r="AH78" s="14">
        <f t="shared" si="24"/>
        <v>0</v>
      </c>
      <c r="AI78" s="15">
        <f t="shared" si="25"/>
        <v>0</v>
      </c>
      <c r="AJ78" s="18">
        <f t="shared" si="26"/>
        <v>0</v>
      </c>
      <c r="AK78" s="1"/>
      <c r="AL78" s="201">
        <f t="shared" si="18"/>
        <v>0</v>
      </c>
    </row>
    <row r="79" spans="1:38" x14ac:dyDescent="0.25">
      <c r="A79" s="256" t="s">
        <v>166</v>
      </c>
      <c r="B79" s="256"/>
      <c r="C79" s="52"/>
      <c r="D79" s="121"/>
      <c r="E79" s="123"/>
      <c r="F79" s="121"/>
      <c r="G79" s="123"/>
      <c r="H79" s="121"/>
      <c r="I79" s="123"/>
      <c r="J79" s="121"/>
      <c r="K79" s="123"/>
      <c r="L79" s="121"/>
      <c r="M79" s="123"/>
      <c r="N79" s="121"/>
      <c r="O79" s="123"/>
      <c r="P79" s="121"/>
      <c r="Q79" s="123"/>
      <c r="R79" s="121"/>
      <c r="S79" s="123"/>
      <c r="T79" s="121"/>
      <c r="U79" s="123"/>
      <c r="V79" s="121"/>
      <c r="W79" s="123"/>
      <c r="X79" s="121"/>
      <c r="Y79" s="123"/>
      <c r="Z79" s="121"/>
      <c r="AA79" s="123"/>
      <c r="AB79" s="12"/>
      <c r="AC79" s="11">
        <f t="shared" si="15"/>
        <v>0</v>
      </c>
      <c r="AD79" s="13">
        <f t="shared" si="16"/>
        <v>0</v>
      </c>
      <c r="AE79" s="13">
        <f t="shared" si="17"/>
        <v>0</v>
      </c>
      <c r="AF79" s="269" t="s">
        <v>166</v>
      </c>
      <c r="AG79" s="270"/>
      <c r="AH79" s="133"/>
      <c r="AI79" s="134"/>
      <c r="AJ79" s="135"/>
      <c r="AK79" s="1"/>
      <c r="AL79" s="201">
        <f t="shared" si="18"/>
        <v>0</v>
      </c>
    </row>
    <row r="80" spans="1:38" ht="15" customHeight="1" x14ac:dyDescent="0.25">
      <c r="A80" s="184"/>
      <c r="B80" s="99" t="s">
        <v>55</v>
      </c>
      <c r="C80" s="191"/>
      <c r="D80" s="11">
        <f>'Årsbudget per månad'!D82</f>
        <v>0</v>
      </c>
      <c r="E80" s="106"/>
      <c r="F80" s="11">
        <f>'Årsbudget per månad'!E82</f>
        <v>0</v>
      </c>
      <c r="G80" s="106"/>
      <c r="H80" s="11">
        <f>'Årsbudget per månad'!F82</f>
        <v>0</v>
      </c>
      <c r="I80" s="106"/>
      <c r="J80" s="11">
        <f>'Årsbudget per månad'!G82</f>
        <v>7500</v>
      </c>
      <c r="K80" s="106"/>
      <c r="L80" s="11">
        <f>'Årsbudget per månad'!H82</f>
        <v>0</v>
      </c>
      <c r="M80" s="106"/>
      <c r="N80" s="11">
        <f>'Årsbudget per månad'!I82</f>
        <v>0</v>
      </c>
      <c r="O80" s="106"/>
      <c r="P80" s="11">
        <f>'Årsbudget per månad'!J82</f>
        <v>0</v>
      </c>
      <c r="Q80" s="106"/>
      <c r="R80" s="11">
        <f>'Årsbudget per månad'!K82</f>
        <v>0</v>
      </c>
      <c r="S80" s="106"/>
      <c r="T80" s="11">
        <f>'Årsbudget per månad'!L82</f>
        <v>0</v>
      </c>
      <c r="U80" s="106"/>
      <c r="V80" s="11">
        <f>'Årsbudget per månad'!M82</f>
        <v>0</v>
      </c>
      <c r="W80" s="106"/>
      <c r="X80" s="11">
        <f>'Årsbudget per månad'!N82</f>
        <v>0</v>
      </c>
      <c r="Y80" s="106"/>
      <c r="Z80" s="11">
        <f>'Årsbudget per månad'!O82</f>
        <v>0</v>
      </c>
      <c r="AA80" s="106"/>
      <c r="AB80" s="12"/>
      <c r="AC80" s="11">
        <f t="shared" si="15"/>
        <v>0</v>
      </c>
      <c r="AD80" s="13">
        <f t="shared" si="16"/>
        <v>0</v>
      </c>
      <c r="AE80" s="13">
        <f t="shared" si="17"/>
        <v>7500</v>
      </c>
      <c r="AF80" s="210"/>
      <c r="AG80" s="205" t="s">
        <v>55</v>
      </c>
      <c r="AH80" s="14">
        <f t="shared" si="24"/>
        <v>0</v>
      </c>
      <c r="AI80" s="15">
        <f t="shared" si="25"/>
        <v>0</v>
      </c>
      <c r="AJ80" s="18">
        <f t="shared" si="26"/>
        <v>0</v>
      </c>
      <c r="AK80" s="1"/>
      <c r="AL80" s="201">
        <f t="shared" si="18"/>
        <v>0</v>
      </c>
    </row>
    <row r="81" spans="1:38" x14ac:dyDescent="0.25">
      <c r="A81" s="184"/>
      <c r="B81" s="99" t="s">
        <v>151</v>
      </c>
      <c r="C81" s="52"/>
      <c r="D81" s="11">
        <f>'Årsbudget per månad'!D83</f>
        <v>0</v>
      </c>
      <c r="E81" s="106"/>
      <c r="F81" s="11">
        <f>'Årsbudget per månad'!E83</f>
        <v>0</v>
      </c>
      <c r="G81" s="106"/>
      <c r="H81" s="11">
        <f>'Årsbudget per månad'!F83</f>
        <v>0</v>
      </c>
      <c r="I81" s="106"/>
      <c r="J81" s="11">
        <f>'Årsbudget per månad'!G83</f>
        <v>7500</v>
      </c>
      <c r="K81" s="106"/>
      <c r="L81" s="11">
        <f>'Årsbudget per månad'!H83</f>
        <v>0</v>
      </c>
      <c r="M81" s="106"/>
      <c r="N81" s="11">
        <f>'Årsbudget per månad'!I83</f>
        <v>0</v>
      </c>
      <c r="O81" s="106"/>
      <c r="P81" s="11">
        <f>'Årsbudget per månad'!J83</f>
        <v>0</v>
      </c>
      <c r="Q81" s="106"/>
      <c r="R81" s="11">
        <f>'Årsbudget per månad'!K83</f>
        <v>0</v>
      </c>
      <c r="S81" s="106"/>
      <c r="T81" s="11">
        <f>'Årsbudget per månad'!L83</f>
        <v>0</v>
      </c>
      <c r="U81" s="106"/>
      <c r="V81" s="11">
        <f>'Årsbudget per månad'!M83</f>
        <v>0</v>
      </c>
      <c r="W81" s="106"/>
      <c r="X81" s="11">
        <f>'Årsbudget per månad'!N83</f>
        <v>0</v>
      </c>
      <c r="Y81" s="106"/>
      <c r="Z81" s="11">
        <f>'Årsbudget per månad'!O83</f>
        <v>0</v>
      </c>
      <c r="AA81" s="106"/>
      <c r="AB81" s="12"/>
      <c r="AC81" s="11">
        <f t="shared" si="15"/>
        <v>0</v>
      </c>
      <c r="AD81" s="13">
        <f t="shared" si="16"/>
        <v>0</v>
      </c>
      <c r="AE81" s="13">
        <f t="shared" si="17"/>
        <v>7500</v>
      </c>
      <c r="AF81" s="210"/>
      <c r="AG81" s="205" t="s">
        <v>151</v>
      </c>
      <c r="AH81" s="14">
        <f t="shared" si="24"/>
        <v>0</v>
      </c>
      <c r="AI81" s="15">
        <f t="shared" si="25"/>
        <v>0</v>
      </c>
      <c r="AJ81" s="18">
        <f t="shared" si="26"/>
        <v>0</v>
      </c>
      <c r="AK81" s="1"/>
      <c r="AL81" s="201">
        <f t="shared" si="18"/>
        <v>0</v>
      </c>
    </row>
    <row r="82" spans="1:38" x14ac:dyDescent="0.25">
      <c r="A82" s="184"/>
      <c r="B82" s="99" t="s">
        <v>152</v>
      </c>
      <c r="C82" s="52"/>
      <c r="D82" s="11">
        <f>'Årsbudget per månad'!D84</f>
        <v>0</v>
      </c>
      <c r="E82" s="106"/>
      <c r="F82" s="11">
        <f>'Årsbudget per månad'!E84</f>
        <v>0</v>
      </c>
      <c r="G82" s="106"/>
      <c r="H82" s="11">
        <f>'Årsbudget per månad'!F84</f>
        <v>0</v>
      </c>
      <c r="I82" s="106"/>
      <c r="J82" s="11">
        <f>'Årsbudget per månad'!G84</f>
        <v>0</v>
      </c>
      <c r="K82" s="106"/>
      <c r="L82" s="11">
        <f>'Årsbudget per månad'!H84</f>
        <v>0</v>
      </c>
      <c r="M82" s="106"/>
      <c r="N82" s="11">
        <f>'Årsbudget per månad'!I84</f>
        <v>25000</v>
      </c>
      <c r="O82" s="106"/>
      <c r="P82" s="11">
        <f>'Årsbudget per månad'!J84</f>
        <v>0</v>
      </c>
      <c r="Q82" s="106"/>
      <c r="R82" s="11">
        <f>'Årsbudget per månad'!K84</f>
        <v>0</v>
      </c>
      <c r="S82" s="106"/>
      <c r="T82" s="11">
        <f>'Årsbudget per månad'!L84</f>
        <v>0</v>
      </c>
      <c r="U82" s="106"/>
      <c r="V82" s="11">
        <f>'Årsbudget per månad'!M84</f>
        <v>0</v>
      </c>
      <c r="W82" s="106"/>
      <c r="X82" s="11">
        <f>'Årsbudget per månad'!N84</f>
        <v>0</v>
      </c>
      <c r="Y82" s="106"/>
      <c r="Z82" s="11">
        <f>'Årsbudget per månad'!O84</f>
        <v>0</v>
      </c>
      <c r="AA82" s="106"/>
      <c r="AB82" s="12"/>
      <c r="AC82" s="11">
        <f t="shared" si="15"/>
        <v>0</v>
      </c>
      <c r="AD82" s="13">
        <f t="shared" si="16"/>
        <v>0</v>
      </c>
      <c r="AE82" s="13">
        <f t="shared" si="17"/>
        <v>25000</v>
      </c>
      <c r="AF82" s="210"/>
      <c r="AG82" s="205" t="s">
        <v>152</v>
      </c>
      <c r="AH82" s="14">
        <f>AD82/AE82</f>
        <v>0</v>
      </c>
      <c r="AI82" s="15">
        <f>AC82/AE82</f>
        <v>0</v>
      </c>
      <c r="AJ82" s="18">
        <f t="shared" si="21"/>
        <v>0</v>
      </c>
      <c r="AK82" s="1"/>
      <c r="AL82" s="201">
        <f t="shared" si="18"/>
        <v>0</v>
      </c>
    </row>
    <row r="83" spans="1:38" x14ac:dyDescent="0.25">
      <c r="A83" s="184"/>
      <c r="B83" s="99" t="s">
        <v>153</v>
      </c>
      <c r="C83" s="52"/>
      <c r="D83" s="11">
        <f>'Årsbudget per månad'!D85</f>
        <v>0</v>
      </c>
      <c r="E83" s="106"/>
      <c r="F83" s="11">
        <f>'Årsbudget per månad'!E85</f>
        <v>0</v>
      </c>
      <c r="G83" s="106"/>
      <c r="H83" s="11">
        <f>'Årsbudget per månad'!F85</f>
        <v>0</v>
      </c>
      <c r="I83" s="106"/>
      <c r="J83" s="11">
        <f>'Årsbudget per månad'!G85</f>
        <v>0</v>
      </c>
      <c r="K83" s="106"/>
      <c r="L83" s="11">
        <f>'Årsbudget per månad'!H85</f>
        <v>0</v>
      </c>
      <c r="M83" s="106"/>
      <c r="N83" s="11">
        <f>'Årsbudget per månad'!I85</f>
        <v>15000</v>
      </c>
      <c r="O83" s="106"/>
      <c r="P83" s="11">
        <f>'Årsbudget per månad'!J85</f>
        <v>0</v>
      </c>
      <c r="Q83" s="106"/>
      <c r="R83" s="11">
        <f>'Årsbudget per månad'!K85</f>
        <v>0</v>
      </c>
      <c r="S83" s="106"/>
      <c r="T83" s="11">
        <f>'Årsbudget per månad'!L85</f>
        <v>0</v>
      </c>
      <c r="U83" s="106"/>
      <c r="V83" s="11">
        <f>'Årsbudget per månad'!M85</f>
        <v>0</v>
      </c>
      <c r="W83" s="106"/>
      <c r="X83" s="11">
        <f>'Årsbudget per månad'!N85</f>
        <v>0</v>
      </c>
      <c r="Y83" s="106"/>
      <c r="Z83" s="11">
        <f>'Årsbudget per månad'!O85</f>
        <v>0</v>
      </c>
      <c r="AA83" s="106"/>
      <c r="AB83" s="12"/>
      <c r="AC83" s="11">
        <f t="shared" si="15"/>
        <v>0</v>
      </c>
      <c r="AD83" s="13">
        <f t="shared" si="16"/>
        <v>0</v>
      </c>
      <c r="AE83" s="13">
        <f t="shared" si="17"/>
        <v>15000</v>
      </c>
      <c r="AF83" s="210"/>
      <c r="AG83" s="205" t="s">
        <v>153</v>
      </c>
      <c r="AH83" s="14">
        <f>AD83/AE83</f>
        <v>0</v>
      </c>
      <c r="AI83" s="15">
        <f>AC83/AE83</f>
        <v>0</v>
      </c>
      <c r="AJ83" s="18">
        <f t="shared" si="21"/>
        <v>0</v>
      </c>
      <c r="AK83" s="1"/>
      <c r="AL83" s="201">
        <f t="shared" si="18"/>
        <v>0</v>
      </c>
    </row>
    <row r="84" spans="1:38" x14ac:dyDescent="0.25">
      <c r="A84" s="184"/>
      <c r="B84" s="99" t="s">
        <v>154</v>
      </c>
      <c r="C84" s="52"/>
      <c r="D84" s="11">
        <f>'Årsbudget per månad'!D86</f>
        <v>0</v>
      </c>
      <c r="E84" s="106"/>
      <c r="F84" s="11">
        <f>'Årsbudget per månad'!E86</f>
        <v>0</v>
      </c>
      <c r="G84" s="106"/>
      <c r="H84" s="11">
        <f>'Årsbudget per månad'!F86</f>
        <v>0</v>
      </c>
      <c r="I84" s="106"/>
      <c r="J84" s="11">
        <f>'Årsbudget per månad'!G86</f>
        <v>0</v>
      </c>
      <c r="K84" s="106"/>
      <c r="L84" s="11">
        <f>'Årsbudget per månad'!H86</f>
        <v>0</v>
      </c>
      <c r="M84" s="106"/>
      <c r="N84" s="11">
        <f>'Årsbudget per månad'!I86</f>
        <v>0</v>
      </c>
      <c r="O84" s="106"/>
      <c r="P84" s="11">
        <f>'Årsbudget per månad'!J86</f>
        <v>23000</v>
      </c>
      <c r="Q84" s="106"/>
      <c r="R84" s="11">
        <f>'Årsbudget per månad'!K86</f>
        <v>0</v>
      </c>
      <c r="S84" s="106"/>
      <c r="T84" s="11">
        <f>'Årsbudget per månad'!L86</f>
        <v>0</v>
      </c>
      <c r="U84" s="106"/>
      <c r="V84" s="11">
        <f>'Årsbudget per månad'!M86</f>
        <v>0</v>
      </c>
      <c r="W84" s="106"/>
      <c r="X84" s="11">
        <f>'Årsbudget per månad'!N86</f>
        <v>0</v>
      </c>
      <c r="Y84" s="106"/>
      <c r="Z84" s="11">
        <f>'Årsbudget per månad'!O86</f>
        <v>0</v>
      </c>
      <c r="AA84" s="106"/>
      <c r="AB84" s="12"/>
      <c r="AC84" s="11">
        <f t="shared" si="15"/>
        <v>0</v>
      </c>
      <c r="AD84" s="13">
        <f t="shared" si="16"/>
        <v>0</v>
      </c>
      <c r="AE84" s="13">
        <f t="shared" si="17"/>
        <v>23000</v>
      </c>
      <c r="AF84" s="210"/>
      <c r="AG84" s="205" t="s">
        <v>154</v>
      </c>
      <c r="AH84" s="14">
        <f>AD84/AE84</f>
        <v>0</v>
      </c>
      <c r="AI84" s="15">
        <f>AC84/AE84</f>
        <v>0</v>
      </c>
      <c r="AJ84" s="18">
        <f t="shared" si="21"/>
        <v>0</v>
      </c>
      <c r="AK84" s="1"/>
      <c r="AL84" s="201">
        <f t="shared" si="18"/>
        <v>0</v>
      </c>
    </row>
    <row r="85" spans="1:38" x14ac:dyDescent="0.25">
      <c r="A85" s="184"/>
      <c r="B85" s="99" t="s">
        <v>155</v>
      </c>
      <c r="C85" s="52"/>
      <c r="D85" s="11">
        <f>'Årsbudget per månad'!D87</f>
        <v>0</v>
      </c>
      <c r="E85" s="106"/>
      <c r="F85" s="11">
        <f>'Årsbudget per månad'!E87</f>
        <v>0</v>
      </c>
      <c r="G85" s="106"/>
      <c r="H85" s="11">
        <f>'Årsbudget per månad'!F87</f>
        <v>0</v>
      </c>
      <c r="I85" s="106"/>
      <c r="J85" s="11">
        <f>'Årsbudget per månad'!G87</f>
        <v>0</v>
      </c>
      <c r="K85" s="106"/>
      <c r="L85" s="11">
        <f>'Årsbudget per månad'!H87</f>
        <v>0</v>
      </c>
      <c r="M85" s="106"/>
      <c r="N85" s="11">
        <f>'Årsbudget per månad'!I87</f>
        <v>0</v>
      </c>
      <c r="O85" s="106"/>
      <c r="P85" s="11">
        <f>'Årsbudget per månad'!J87</f>
        <v>13000</v>
      </c>
      <c r="Q85" s="106"/>
      <c r="R85" s="11">
        <f>'Årsbudget per månad'!K87</f>
        <v>0</v>
      </c>
      <c r="S85" s="106"/>
      <c r="T85" s="11">
        <f>'Årsbudget per månad'!L87</f>
        <v>0</v>
      </c>
      <c r="U85" s="106"/>
      <c r="V85" s="11">
        <f>'Årsbudget per månad'!M87</f>
        <v>0</v>
      </c>
      <c r="W85" s="106"/>
      <c r="X85" s="11">
        <f>'Årsbudget per månad'!N87</f>
        <v>0</v>
      </c>
      <c r="Y85" s="106"/>
      <c r="Z85" s="11">
        <f>'Årsbudget per månad'!O87</f>
        <v>0</v>
      </c>
      <c r="AA85" s="106"/>
      <c r="AB85" s="12"/>
      <c r="AC85" s="11">
        <f t="shared" si="15"/>
        <v>0</v>
      </c>
      <c r="AD85" s="13">
        <f t="shared" si="16"/>
        <v>0</v>
      </c>
      <c r="AE85" s="13">
        <f t="shared" si="17"/>
        <v>13000</v>
      </c>
      <c r="AF85" s="210"/>
      <c r="AG85" s="205" t="s">
        <v>155</v>
      </c>
      <c r="AH85" s="14">
        <f>AD85/AE85</f>
        <v>0</v>
      </c>
      <c r="AI85" s="15">
        <f>AC85/AE85</f>
        <v>0</v>
      </c>
      <c r="AJ85" s="18">
        <f t="shared" si="21"/>
        <v>0</v>
      </c>
      <c r="AK85" s="1"/>
      <c r="AL85" s="201">
        <f t="shared" si="18"/>
        <v>0</v>
      </c>
    </row>
    <row r="86" spans="1:38" x14ac:dyDescent="0.25">
      <c r="A86" s="184"/>
      <c r="B86" s="99" t="s">
        <v>156</v>
      </c>
      <c r="C86" s="52"/>
      <c r="D86" s="11">
        <f>'Årsbudget per månad'!D88</f>
        <v>0</v>
      </c>
      <c r="E86" s="106"/>
      <c r="F86" s="11">
        <f>'Årsbudget per månad'!E88</f>
        <v>0</v>
      </c>
      <c r="G86" s="106"/>
      <c r="H86" s="11">
        <f>'Årsbudget per månad'!F88</f>
        <v>0</v>
      </c>
      <c r="I86" s="106"/>
      <c r="J86" s="11">
        <f>'Årsbudget per månad'!G88</f>
        <v>0</v>
      </c>
      <c r="K86" s="106"/>
      <c r="L86" s="11">
        <f>'Årsbudget per månad'!H88</f>
        <v>0</v>
      </c>
      <c r="M86" s="106"/>
      <c r="N86" s="11">
        <f>'Årsbudget per månad'!I88</f>
        <v>0</v>
      </c>
      <c r="O86" s="106"/>
      <c r="P86" s="11">
        <f>'Årsbudget per månad'!J88</f>
        <v>0</v>
      </c>
      <c r="Q86" s="106"/>
      <c r="R86" s="11">
        <f>'Årsbudget per månad'!K88</f>
        <v>8000</v>
      </c>
      <c r="S86" s="106"/>
      <c r="T86" s="11">
        <f>'Årsbudget per månad'!L88</f>
        <v>0</v>
      </c>
      <c r="U86" s="106"/>
      <c r="V86" s="11">
        <f>'Årsbudget per månad'!M88</f>
        <v>0</v>
      </c>
      <c r="W86" s="106"/>
      <c r="X86" s="11">
        <f>'Årsbudget per månad'!N88</f>
        <v>0</v>
      </c>
      <c r="Y86" s="106"/>
      <c r="Z86" s="11">
        <f>'Årsbudget per månad'!O88</f>
        <v>0</v>
      </c>
      <c r="AA86" s="106"/>
      <c r="AB86" s="12"/>
      <c r="AC86" s="11">
        <f t="shared" si="15"/>
        <v>0</v>
      </c>
      <c r="AD86" s="13">
        <f t="shared" si="16"/>
        <v>0</v>
      </c>
      <c r="AE86" s="13">
        <f t="shared" si="17"/>
        <v>8000</v>
      </c>
      <c r="AF86" s="210"/>
      <c r="AG86" s="205" t="s">
        <v>156</v>
      </c>
      <c r="AH86" s="14">
        <f>AD86/AE86</f>
        <v>0</v>
      </c>
      <c r="AI86" s="15">
        <f>AC86/AE86</f>
        <v>0</v>
      </c>
      <c r="AJ86" s="18">
        <f t="shared" si="21"/>
        <v>0</v>
      </c>
      <c r="AK86" s="1"/>
      <c r="AL86" s="201">
        <f t="shared" si="18"/>
        <v>0</v>
      </c>
    </row>
    <row r="87" spans="1:38" ht="15" customHeight="1" x14ac:dyDescent="0.25">
      <c r="A87" s="184"/>
      <c r="B87" s="99" t="s">
        <v>157</v>
      </c>
      <c r="C87" s="192"/>
      <c r="D87" s="11">
        <f>'Årsbudget per månad'!D89</f>
        <v>0</v>
      </c>
      <c r="E87" s="106"/>
      <c r="F87" s="11">
        <f>'Årsbudget per månad'!E89</f>
        <v>0</v>
      </c>
      <c r="G87" s="106"/>
      <c r="H87" s="11">
        <f>'Årsbudget per månad'!F89</f>
        <v>0</v>
      </c>
      <c r="I87" s="106"/>
      <c r="J87" s="11">
        <f>'Årsbudget per månad'!G89</f>
        <v>0</v>
      </c>
      <c r="K87" s="106"/>
      <c r="L87" s="11">
        <f>'Årsbudget per månad'!H89</f>
        <v>0</v>
      </c>
      <c r="M87" s="106"/>
      <c r="N87" s="11">
        <f>'Årsbudget per månad'!I89</f>
        <v>0</v>
      </c>
      <c r="O87" s="106"/>
      <c r="P87" s="11">
        <f>'Årsbudget per månad'!J89</f>
        <v>0</v>
      </c>
      <c r="Q87" s="106"/>
      <c r="R87" s="11">
        <f>'Årsbudget per månad'!K89</f>
        <v>8000</v>
      </c>
      <c r="S87" s="106"/>
      <c r="T87" s="11">
        <f>'Årsbudget per månad'!L89</f>
        <v>0</v>
      </c>
      <c r="U87" s="106"/>
      <c r="V87" s="11">
        <f>'Årsbudget per månad'!M89</f>
        <v>0</v>
      </c>
      <c r="W87" s="106"/>
      <c r="X87" s="11">
        <f>'Årsbudget per månad'!N89</f>
        <v>0</v>
      </c>
      <c r="Y87" s="106"/>
      <c r="Z87" s="11">
        <f>'Årsbudget per månad'!O89</f>
        <v>0</v>
      </c>
      <c r="AA87" s="106"/>
      <c r="AB87" s="12"/>
      <c r="AC87" s="11">
        <f t="shared" si="15"/>
        <v>0</v>
      </c>
      <c r="AD87" s="13">
        <f t="shared" si="16"/>
        <v>0</v>
      </c>
      <c r="AE87" s="13">
        <f t="shared" si="17"/>
        <v>8000</v>
      </c>
      <c r="AF87" s="210"/>
      <c r="AG87" s="205" t="s">
        <v>157</v>
      </c>
      <c r="AH87" s="14">
        <f t="shared" ref="AH87:AH91" si="27">AD87/AE87</f>
        <v>0</v>
      </c>
      <c r="AI87" s="15">
        <f t="shared" ref="AI87:AI91" si="28">AC87/AE87</f>
        <v>0</v>
      </c>
      <c r="AJ87" s="18">
        <f t="shared" ref="AJ87:AJ91" si="29">AH87-AI87</f>
        <v>0</v>
      </c>
      <c r="AK87" s="1"/>
      <c r="AL87" s="201">
        <f t="shared" si="18"/>
        <v>0</v>
      </c>
    </row>
    <row r="88" spans="1:38" x14ac:dyDescent="0.25">
      <c r="A88" s="184"/>
      <c r="B88" s="99" t="s">
        <v>158</v>
      </c>
      <c r="C88" s="52"/>
      <c r="D88" s="11">
        <f>'Årsbudget per månad'!D90</f>
        <v>0</v>
      </c>
      <c r="E88" s="106"/>
      <c r="F88" s="11">
        <f>'Årsbudget per månad'!E90</f>
        <v>0</v>
      </c>
      <c r="G88" s="106"/>
      <c r="H88" s="11">
        <f>'Årsbudget per månad'!F90</f>
        <v>0</v>
      </c>
      <c r="I88" s="106"/>
      <c r="J88" s="11">
        <f>'Årsbudget per månad'!G90</f>
        <v>0</v>
      </c>
      <c r="K88" s="106"/>
      <c r="L88" s="11">
        <f>'Årsbudget per månad'!H90</f>
        <v>0</v>
      </c>
      <c r="M88" s="106"/>
      <c r="N88" s="11">
        <f>'Årsbudget per månad'!I90</f>
        <v>0</v>
      </c>
      <c r="O88" s="106"/>
      <c r="P88" s="11">
        <f>'Årsbudget per månad'!J90</f>
        <v>0</v>
      </c>
      <c r="Q88" s="106"/>
      <c r="R88" s="11">
        <f>'Årsbudget per månad'!K90</f>
        <v>23000</v>
      </c>
      <c r="S88" s="106"/>
      <c r="T88" s="11">
        <f>'Årsbudget per månad'!L90</f>
        <v>0</v>
      </c>
      <c r="U88" s="106"/>
      <c r="V88" s="11">
        <f>'Årsbudget per månad'!M90</f>
        <v>0</v>
      </c>
      <c r="W88" s="106"/>
      <c r="X88" s="11">
        <f>'Årsbudget per månad'!N90</f>
        <v>0</v>
      </c>
      <c r="Y88" s="106"/>
      <c r="Z88" s="11">
        <f>'Årsbudget per månad'!O90</f>
        <v>0</v>
      </c>
      <c r="AA88" s="106"/>
      <c r="AB88" s="12"/>
      <c r="AC88" s="11">
        <f t="shared" si="15"/>
        <v>0</v>
      </c>
      <c r="AD88" s="13">
        <f t="shared" si="16"/>
        <v>0</v>
      </c>
      <c r="AE88" s="13">
        <f t="shared" si="17"/>
        <v>23000</v>
      </c>
      <c r="AF88" s="210"/>
      <c r="AG88" s="205" t="s">
        <v>158</v>
      </c>
      <c r="AH88" s="14">
        <f t="shared" si="27"/>
        <v>0</v>
      </c>
      <c r="AI88" s="15">
        <f t="shared" si="28"/>
        <v>0</v>
      </c>
      <c r="AJ88" s="18">
        <f t="shared" si="29"/>
        <v>0</v>
      </c>
      <c r="AK88" s="1"/>
      <c r="AL88" s="201">
        <f t="shared" si="18"/>
        <v>0</v>
      </c>
    </row>
    <row r="89" spans="1:38" x14ac:dyDescent="0.25">
      <c r="A89" s="184"/>
      <c r="B89" s="99" t="s">
        <v>159</v>
      </c>
      <c r="C89" s="52"/>
      <c r="D89" s="11">
        <f>'Årsbudget per månad'!D91</f>
        <v>0</v>
      </c>
      <c r="E89" s="106"/>
      <c r="F89" s="11">
        <f>'Årsbudget per månad'!E91</f>
        <v>0</v>
      </c>
      <c r="G89" s="106"/>
      <c r="H89" s="11">
        <f>'Årsbudget per månad'!F91</f>
        <v>0</v>
      </c>
      <c r="I89" s="106"/>
      <c r="J89" s="11">
        <f>'Årsbudget per månad'!G91</f>
        <v>0</v>
      </c>
      <c r="K89" s="106"/>
      <c r="L89" s="11">
        <f>'Årsbudget per månad'!H91</f>
        <v>0</v>
      </c>
      <c r="M89" s="106"/>
      <c r="N89" s="11">
        <f>'Årsbudget per månad'!I91</f>
        <v>0</v>
      </c>
      <c r="O89" s="106"/>
      <c r="P89" s="11">
        <f>'Årsbudget per månad'!J91</f>
        <v>0</v>
      </c>
      <c r="Q89" s="106"/>
      <c r="R89" s="11">
        <f>'Årsbudget per månad'!K91</f>
        <v>13000</v>
      </c>
      <c r="S89" s="106"/>
      <c r="T89" s="11">
        <f>'Årsbudget per månad'!L91</f>
        <v>0</v>
      </c>
      <c r="U89" s="106"/>
      <c r="V89" s="11">
        <f>'Årsbudget per månad'!M91</f>
        <v>0</v>
      </c>
      <c r="W89" s="106"/>
      <c r="X89" s="11">
        <f>'Årsbudget per månad'!N91</f>
        <v>0</v>
      </c>
      <c r="Y89" s="106"/>
      <c r="Z89" s="11">
        <f>'Årsbudget per månad'!O91</f>
        <v>0</v>
      </c>
      <c r="AA89" s="106"/>
      <c r="AB89" s="12"/>
      <c r="AC89" s="11">
        <f t="shared" si="15"/>
        <v>0</v>
      </c>
      <c r="AD89" s="13">
        <f t="shared" si="16"/>
        <v>0</v>
      </c>
      <c r="AE89" s="13">
        <f t="shared" si="17"/>
        <v>13000</v>
      </c>
      <c r="AF89" s="210"/>
      <c r="AG89" s="205" t="s">
        <v>159</v>
      </c>
      <c r="AH89" s="14">
        <f t="shared" si="27"/>
        <v>0</v>
      </c>
      <c r="AI89" s="15">
        <f t="shared" si="28"/>
        <v>0</v>
      </c>
      <c r="AJ89" s="18">
        <f t="shared" si="29"/>
        <v>0</v>
      </c>
      <c r="AK89" s="1"/>
      <c r="AL89" s="201">
        <f t="shared" si="18"/>
        <v>0</v>
      </c>
    </row>
    <row r="90" spans="1:38" ht="15" customHeight="1" x14ac:dyDescent="0.25">
      <c r="A90" s="184"/>
      <c r="B90" s="99" t="s">
        <v>160</v>
      </c>
      <c r="C90" s="193"/>
      <c r="D90" s="11">
        <f>'Årsbudget per månad'!D92</f>
        <v>0</v>
      </c>
      <c r="E90" s="106"/>
      <c r="F90" s="11">
        <f>'Årsbudget per månad'!E92</f>
        <v>0</v>
      </c>
      <c r="G90" s="106"/>
      <c r="H90" s="11">
        <f>'Årsbudget per månad'!F92</f>
        <v>0</v>
      </c>
      <c r="I90" s="106"/>
      <c r="J90" s="11">
        <f>'Årsbudget per månad'!G92</f>
        <v>0</v>
      </c>
      <c r="K90" s="106"/>
      <c r="L90" s="11">
        <f>'Årsbudget per månad'!H92</f>
        <v>0</v>
      </c>
      <c r="M90" s="106"/>
      <c r="N90" s="11">
        <f>'Årsbudget per månad'!I92</f>
        <v>0</v>
      </c>
      <c r="O90" s="106"/>
      <c r="P90" s="11">
        <f>'Årsbudget per månad'!J92</f>
        <v>0</v>
      </c>
      <c r="Q90" s="106"/>
      <c r="R90" s="11">
        <f>'Årsbudget per månad'!K92</f>
        <v>0</v>
      </c>
      <c r="S90" s="106"/>
      <c r="T90" s="11">
        <f>'Årsbudget per månad'!L92</f>
        <v>0</v>
      </c>
      <c r="U90" s="106"/>
      <c r="V90" s="11">
        <f>'Årsbudget per månad'!M92</f>
        <v>0</v>
      </c>
      <c r="W90" s="106"/>
      <c r="X90" s="11">
        <f>'Årsbudget per månad'!N92</f>
        <v>0</v>
      </c>
      <c r="Y90" s="106"/>
      <c r="Z90" s="11">
        <f>'Årsbudget per månad'!O92</f>
        <v>0</v>
      </c>
      <c r="AA90" s="106"/>
      <c r="AB90" s="12"/>
      <c r="AC90" s="11">
        <f t="shared" si="15"/>
        <v>0</v>
      </c>
      <c r="AD90" s="13">
        <f t="shared" si="16"/>
        <v>0</v>
      </c>
      <c r="AE90" s="13">
        <f t="shared" si="17"/>
        <v>0</v>
      </c>
      <c r="AF90" s="210"/>
      <c r="AG90" s="205" t="s">
        <v>160</v>
      </c>
      <c r="AH90" s="14" t="e">
        <f t="shared" si="27"/>
        <v>#DIV/0!</v>
      </c>
      <c r="AI90" s="15" t="e">
        <f t="shared" si="28"/>
        <v>#DIV/0!</v>
      </c>
      <c r="AJ90" s="18" t="e">
        <f t="shared" si="29"/>
        <v>#DIV/0!</v>
      </c>
      <c r="AK90" s="1"/>
      <c r="AL90" s="201">
        <f t="shared" si="18"/>
        <v>0</v>
      </c>
    </row>
    <row r="91" spans="1:38" ht="15" customHeight="1" x14ac:dyDescent="0.25">
      <c r="A91" s="184"/>
      <c r="B91" s="99" t="s">
        <v>59</v>
      </c>
      <c r="C91" s="193"/>
      <c r="D91" s="11">
        <f>'Årsbudget per månad'!D93</f>
        <v>0</v>
      </c>
      <c r="E91" s="106"/>
      <c r="F91" s="11">
        <f>'Årsbudget per månad'!E93</f>
        <v>0</v>
      </c>
      <c r="G91" s="106"/>
      <c r="H91" s="11">
        <f>'Årsbudget per månad'!F93</f>
        <v>0</v>
      </c>
      <c r="I91" s="106"/>
      <c r="J91" s="11">
        <f>'Årsbudget per månad'!G93</f>
        <v>0</v>
      </c>
      <c r="K91" s="106"/>
      <c r="L91" s="11">
        <f>'Årsbudget per månad'!H93</f>
        <v>0</v>
      </c>
      <c r="M91" s="106"/>
      <c r="N91" s="11">
        <f>'Årsbudget per månad'!I93</f>
        <v>0</v>
      </c>
      <c r="O91" s="106"/>
      <c r="P91" s="11">
        <f>'Årsbudget per månad'!J93</f>
        <v>0</v>
      </c>
      <c r="Q91" s="106"/>
      <c r="R91" s="11">
        <f>'Årsbudget per månad'!K93</f>
        <v>0</v>
      </c>
      <c r="S91" s="106"/>
      <c r="T91" s="11">
        <f>'Årsbudget per månad'!L93</f>
        <v>0</v>
      </c>
      <c r="U91" s="106"/>
      <c r="V91" s="11">
        <f>'Årsbudget per månad'!M93</f>
        <v>7500</v>
      </c>
      <c r="W91" s="106"/>
      <c r="X91" s="11">
        <f>'Årsbudget per månad'!N93</f>
        <v>0</v>
      </c>
      <c r="Y91" s="106"/>
      <c r="Z91" s="11">
        <f>'Årsbudget per månad'!O93</f>
        <v>0</v>
      </c>
      <c r="AA91" s="106"/>
      <c r="AB91" s="12"/>
      <c r="AC91" s="11">
        <f t="shared" si="15"/>
        <v>0</v>
      </c>
      <c r="AD91" s="13">
        <f t="shared" si="16"/>
        <v>0</v>
      </c>
      <c r="AE91" s="13">
        <f t="shared" si="17"/>
        <v>7500</v>
      </c>
      <c r="AF91" s="210"/>
      <c r="AG91" s="205" t="s">
        <v>59</v>
      </c>
      <c r="AH91" s="14">
        <f t="shared" si="27"/>
        <v>0</v>
      </c>
      <c r="AI91" s="15">
        <f t="shared" si="28"/>
        <v>0</v>
      </c>
      <c r="AJ91" s="18">
        <f t="shared" si="29"/>
        <v>0</v>
      </c>
      <c r="AK91" s="1"/>
      <c r="AL91" s="201">
        <f t="shared" si="18"/>
        <v>0</v>
      </c>
    </row>
    <row r="92" spans="1:38" x14ac:dyDescent="0.25">
      <c r="A92" s="184"/>
      <c r="B92" s="42" t="s">
        <v>162</v>
      </c>
      <c r="C92" s="52"/>
      <c r="D92" s="11">
        <f>'Årsbudget per månad'!D94</f>
        <v>0</v>
      </c>
      <c r="E92" s="106"/>
      <c r="F92" s="11">
        <f>'Årsbudget per månad'!E94</f>
        <v>0</v>
      </c>
      <c r="G92" s="106"/>
      <c r="H92" s="11">
        <f>'Årsbudget per månad'!F94</f>
        <v>0</v>
      </c>
      <c r="I92" s="106"/>
      <c r="J92" s="11">
        <f>'Årsbudget per månad'!G94</f>
        <v>0</v>
      </c>
      <c r="K92" s="106"/>
      <c r="L92" s="11">
        <f>'Årsbudget per månad'!H94</f>
        <v>0</v>
      </c>
      <c r="M92" s="106"/>
      <c r="N92" s="11">
        <f>'Årsbudget per månad'!I94</f>
        <v>0</v>
      </c>
      <c r="O92" s="106"/>
      <c r="P92" s="11">
        <f>'Årsbudget per månad'!J94</f>
        <v>0</v>
      </c>
      <c r="Q92" s="106"/>
      <c r="R92" s="11">
        <f>'Årsbudget per månad'!K94</f>
        <v>0</v>
      </c>
      <c r="S92" s="106"/>
      <c r="T92" s="11">
        <f>'Årsbudget per månad'!L94</f>
        <v>0</v>
      </c>
      <c r="U92" s="106"/>
      <c r="V92" s="11">
        <f>'Årsbudget per månad'!M94</f>
        <v>7500</v>
      </c>
      <c r="W92" s="106"/>
      <c r="X92" s="11">
        <f>'Årsbudget per månad'!N94</f>
        <v>0</v>
      </c>
      <c r="Y92" s="106"/>
      <c r="Z92" s="11">
        <f>'Årsbudget per månad'!O94</f>
        <v>0</v>
      </c>
      <c r="AA92" s="106"/>
      <c r="AB92" s="12"/>
      <c r="AC92" s="11">
        <f t="shared" si="15"/>
        <v>0</v>
      </c>
      <c r="AD92" s="13">
        <f t="shared" si="16"/>
        <v>0</v>
      </c>
      <c r="AE92" s="13">
        <f t="shared" si="17"/>
        <v>7500</v>
      </c>
      <c r="AF92" s="210"/>
      <c r="AG92" s="207" t="s">
        <v>162</v>
      </c>
      <c r="AH92" s="14">
        <f>AD92/AE92</f>
        <v>0</v>
      </c>
      <c r="AI92" s="15">
        <f>AC92/AE92</f>
        <v>0</v>
      </c>
      <c r="AJ92" s="18">
        <f t="shared" si="21"/>
        <v>0</v>
      </c>
      <c r="AK92" s="1"/>
      <c r="AL92" s="201">
        <f t="shared" si="18"/>
        <v>0</v>
      </c>
    </row>
    <row r="93" spans="1:38" x14ac:dyDescent="0.25">
      <c r="A93" s="256" t="s">
        <v>60</v>
      </c>
      <c r="B93" s="256"/>
      <c r="C93" s="52"/>
      <c r="D93" s="121"/>
      <c r="E93" s="123"/>
      <c r="F93" s="121"/>
      <c r="G93" s="123"/>
      <c r="H93" s="121"/>
      <c r="I93" s="123"/>
      <c r="J93" s="121"/>
      <c r="K93" s="123"/>
      <c r="L93" s="121"/>
      <c r="M93" s="123"/>
      <c r="N93" s="121"/>
      <c r="O93" s="123"/>
      <c r="P93" s="121"/>
      <c r="Q93" s="123"/>
      <c r="R93" s="121"/>
      <c r="S93" s="123"/>
      <c r="T93" s="121"/>
      <c r="U93" s="123"/>
      <c r="V93" s="121"/>
      <c r="W93" s="123"/>
      <c r="X93" s="121"/>
      <c r="Y93" s="123"/>
      <c r="Z93" s="121"/>
      <c r="AA93" s="123"/>
      <c r="AB93" s="12"/>
      <c r="AC93" s="11">
        <f t="shared" si="15"/>
        <v>0</v>
      </c>
      <c r="AD93" s="13">
        <f t="shared" si="16"/>
        <v>0</v>
      </c>
      <c r="AE93" s="13">
        <f t="shared" si="17"/>
        <v>0</v>
      </c>
      <c r="AF93" s="269" t="s">
        <v>60</v>
      </c>
      <c r="AG93" s="270"/>
      <c r="AH93" s="133"/>
      <c r="AI93" s="134"/>
      <c r="AJ93" s="135"/>
      <c r="AK93" s="1"/>
      <c r="AL93" s="201">
        <f t="shared" si="18"/>
        <v>0</v>
      </c>
    </row>
    <row r="94" spans="1:38" x14ac:dyDescent="0.25">
      <c r="A94" s="184"/>
      <c r="B94" s="99" t="s">
        <v>61</v>
      </c>
      <c r="C94" s="52"/>
      <c r="D94" s="11">
        <f>'Årsbudget per månad'!D96</f>
        <v>0</v>
      </c>
      <c r="E94" s="106"/>
      <c r="F94" s="11">
        <f>'Årsbudget per månad'!E96</f>
        <v>0</v>
      </c>
      <c r="G94" s="106"/>
      <c r="H94" s="11">
        <f>'Årsbudget per månad'!F96</f>
        <v>0</v>
      </c>
      <c r="I94" s="106"/>
      <c r="J94" s="11">
        <f>'Årsbudget per månad'!G96</f>
        <v>0</v>
      </c>
      <c r="K94" s="106"/>
      <c r="L94" s="11">
        <f>'Årsbudget per månad'!H96</f>
        <v>0</v>
      </c>
      <c r="M94" s="106"/>
      <c r="N94" s="11">
        <f>'Årsbudget per månad'!I96</f>
        <v>0</v>
      </c>
      <c r="O94" s="106"/>
      <c r="P94" s="11">
        <f>'Årsbudget per månad'!J96</f>
        <v>0</v>
      </c>
      <c r="Q94" s="106"/>
      <c r="R94" s="11">
        <f>'Årsbudget per månad'!K96</f>
        <v>10000</v>
      </c>
      <c r="S94" s="106"/>
      <c r="T94" s="11">
        <f>'Årsbudget per månad'!L96</f>
        <v>0</v>
      </c>
      <c r="U94" s="106"/>
      <c r="V94" s="11">
        <f>'Årsbudget per månad'!M96</f>
        <v>0</v>
      </c>
      <c r="W94" s="106"/>
      <c r="X94" s="11">
        <f>'Årsbudget per månad'!N96</f>
        <v>0</v>
      </c>
      <c r="Y94" s="106"/>
      <c r="Z94" s="11">
        <f>'Årsbudget per månad'!O96</f>
        <v>0</v>
      </c>
      <c r="AA94" s="106"/>
      <c r="AB94" s="12"/>
      <c r="AC94" s="11">
        <f t="shared" si="15"/>
        <v>0</v>
      </c>
      <c r="AD94" s="13">
        <f t="shared" si="16"/>
        <v>0</v>
      </c>
      <c r="AE94" s="13">
        <f t="shared" si="17"/>
        <v>10000</v>
      </c>
      <c r="AF94" s="210"/>
      <c r="AG94" s="205" t="s">
        <v>61</v>
      </c>
      <c r="AH94" s="14">
        <f>AD94/AE94</f>
        <v>0</v>
      </c>
      <c r="AI94" s="15">
        <f>AC94/AE94</f>
        <v>0</v>
      </c>
      <c r="AJ94" s="18">
        <f t="shared" si="21"/>
        <v>0</v>
      </c>
      <c r="AK94" s="1"/>
      <c r="AL94" s="201">
        <f t="shared" si="18"/>
        <v>0</v>
      </c>
    </row>
    <row r="95" spans="1:38" x14ac:dyDescent="0.25">
      <c r="A95" s="184"/>
      <c r="B95" s="99" t="s">
        <v>62</v>
      </c>
      <c r="C95" s="52"/>
      <c r="D95" s="11">
        <f>'Årsbudget per månad'!D97</f>
        <v>0</v>
      </c>
      <c r="E95" s="106"/>
      <c r="F95" s="11">
        <f>'Årsbudget per månad'!E97</f>
        <v>0</v>
      </c>
      <c r="G95" s="106"/>
      <c r="H95" s="11">
        <f>'Årsbudget per månad'!F97</f>
        <v>0</v>
      </c>
      <c r="I95" s="106"/>
      <c r="J95" s="11">
        <f>'Årsbudget per månad'!G97</f>
        <v>0</v>
      </c>
      <c r="K95" s="106"/>
      <c r="L95" s="11">
        <f>'Årsbudget per månad'!H97</f>
        <v>0</v>
      </c>
      <c r="M95" s="106"/>
      <c r="N95" s="11">
        <f>'Årsbudget per månad'!I97</f>
        <v>0</v>
      </c>
      <c r="O95" s="106"/>
      <c r="P95" s="11">
        <f>'Årsbudget per månad'!J97</f>
        <v>0</v>
      </c>
      <c r="Q95" s="106"/>
      <c r="R95" s="11">
        <f>'Årsbudget per månad'!K97</f>
        <v>0</v>
      </c>
      <c r="S95" s="106"/>
      <c r="T95" s="11">
        <f>'Årsbudget per månad'!L97</f>
        <v>0</v>
      </c>
      <c r="U95" s="106"/>
      <c r="V95" s="11">
        <f>'Årsbudget per månad'!M97</f>
        <v>0</v>
      </c>
      <c r="W95" s="106"/>
      <c r="X95" s="11">
        <f>'Årsbudget per månad'!N97</f>
        <v>10000</v>
      </c>
      <c r="Y95" s="106"/>
      <c r="Z95" s="11">
        <f>'Årsbudget per månad'!O97</f>
        <v>0</v>
      </c>
      <c r="AA95" s="106"/>
      <c r="AB95" s="12"/>
      <c r="AC95" s="11">
        <f t="shared" si="15"/>
        <v>0</v>
      </c>
      <c r="AD95" s="13">
        <f t="shared" si="16"/>
        <v>0</v>
      </c>
      <c r="AE95" s="13">
        <f t="shared" si="17"/>
        <v>10000</v>
      </c>
      <c r="AF95" s="210"/>
      <c r="AG95" s="205" t="s">
        <v>62</v>
      </c>
      <c r="AH95" s="14">
        <f>AD95/AE95</f>
        <v>0</v>
      </c>
      <c r="AI95" s="15">
        <f>AC95/AE95</f>
        <v>0</v>
      </c>
      <c r="AJ95" s="18">
        <f t="shared" si="21"/>
        <v>0</v>
      </c>
      <c r="AK95" s="1"/>
      <c r="AL95" s="201">
        <f t="shared" si="18"/>
        <v>0</v>
      </c>
    </row>
    <row r="96" spans="1:38" x14ac:dyDescent="0.25">
      <c r="A96" s="184"/>
      <c r="B96" s="99" t="s">
        <v>139</v>
      </c>
      <c r="C96" s="52"/>
      <c r="D96" s="11">
        <f>'Årsbudget per månad'!D98</f>
        <v>0</v>
      </c>
      <c r="E96" s="106"/>
      <c r="F96" s="11">
        <f>'Årsbudget per månad'!E98</f>
        <v>0</v>
      </c>
      <c r="G96" s="106"/>
      <c r="H96" s="11">
        <f>'Årsbudget per månad'!F98</f>
        <v>0</v>
      </c>
      <c r="I96" s="106"/>
      <c r="J96" s="11">
        <f>'Årsbudget per månad'!G98</f>
        <v>0</v>
      </c>
      <c r="K96" s="106"/>
      <c r="L96" s="11">
        <f>'Årsbudget per månad'!H98</f>
        <v>0</v>
      </c>
      <c r="M96" s="106"/>
      <c r="N96" s="11">
        <f>'Årsbudget per månad'!I98</f>
        <v>0</v>
      </c>
      <c r="O96" s="106"/>
      <c r="P96" s="11">
        <f>'Årsbudget per månad'!J98</f>
        <v>0</v>
      </c>
      <c r="Q96" s="106"/>
      <c r="R96" s="11">
        <f>'Årsbudget per månad'!K98</f>
        <v>0</v>
      </c>
      <c r="S96" s="106"/>
      <c r="T96" s="11">
        <f>'Årsbudget per månad'!L98</f>
        <v>0</v>
      </c>
      <c r="U96" s="106"/>
      <c r="V96" s="11">
        <f>'Årsbudget per månad'!M98</f>
        <v>10000</v>
      </c>
      <c r="W96" s="106"/>
      <c r="X96" s="11">
        <f>'Årsbudget per månad'!N98</f>
        <v>0</v>
      </c>
      <c r="Y96" s="106"/>
      <c r="Z96" s="11">
        <f>'Årsbudget per månad'!O98</f>
        <v>0</v>
      </c>
      <c r="AA96" s="106"/>
      <c r="AB96" s="12"/>
      <c r="AC96" s="11">
        <f t="shared" si="15"/>
        <v>0</v>
      </c>
      <c r="AD96" s="13">
        <f t="shared" si="16"/>
        <v>0</v>
      </c>
      <c r="AE96" s="13">
        <f t="shared" si="17"/>
        <v>10000</v>
      </c>
      <c r="AF96" s="210"/>
      <c r="AG96" s="205" t="s">
        <v>139</v>
      </c>
      <c r="AH96" s="14">
        <f>AD96/AE96</f>
        <v>0</v>
      </c>
      <c r="AI96" s="15">
        <f>AC96/AE96</f>
        <v>0</v>
      </c>
      <c r="AJ96" s="18">
        <f t="shared" si="21"/>
        <v>0</v>
      </c>
      <c r="AL96" s="201">
        <f t="shared" si="18"/>
        <v>0</v>
      </c>
    </row>
    <row r="97" spans="1:39" x14ac:dyDescent="0.25">
      <c r="A97" s="184"/>
      <c r="B97" s="99" t="s">
        <v>140</v>
      </c>
      <c r="C97" s="52"/>
      <c r="D97" s="11">
        <f>'Årsbudget per månad'!D99</f>
        <v>0</v>
      </c>
      <c r="E97" s="106"/>
      <c r="F97" s="11">
        <f>'Årsbudget per månad'!E99</f>
        <v>0</v>
      </c>
      <c r="G97" s="106"/>
      <c r="H97" s="11">
        <f>'Årsbudget per månad'!F99</f>
        <v>0</v>
      </c>
      <c r="I97" s="106"/>
      <c r="J97" s="11">
        <f>'Årsbudget per månad'!G99</f>
        <v>0</v>
      </c>
      <c r="K97" s="106"/>
      <c r="L97" s="11">
        <f>'Årsbudget per månad'!H99</f>
        <v>0</v>
      </c>
      <c r="M97" s="106"/>
      <c r="N97" s="11">
        <f>'Årsbudget per månad'!I99</f>
        <v>0</v>
      </c>
      <c r="O97" s="106"/>
      <c r="P97" s="11">
        <f>'Årsbudget per månad'!J99</f>
        <v>0</v>
      </c>
      <c r="Q97" s="106"/>
      <c r="R97" s="11">
        <f>'Årsbudget per månad'!K99</f>
        <v>0</v>
      </c>
      <c r="S97" s="106"/>
      <c r="T97" s="11">
        <f>'Årsbudget per månad'!L99</f>
        <v>0</v>
      </c>
      <c r="U97" s="106"/>
      <c r="V97" s="11">
        <f>'Årsbudget per månad'!M99</f>
        <v>10000</v>
      </c>
      <c r="W97" s="106"/>
      <c r="X97" s="11">
        <f>'Årsbudget per månad'!N99</f>
        <v>0</v>
      </c>
      <c r="Y97" s="106"/>
      <c r="Z97" s="11">
        <f>'Årsbudget per månad'!O99</f>
        <v>0</v>
      </c>
      <c r="AA97" s="106"/>
      <c r="AB97" s="12"/>
      <c r="AC97" s="11">
        <f t="shared" si="15"/>
        <v>0</v>
      </c>
      <c r="AD97" s="13">
        <f t="shared" si="16"/>
        <v>0</v>
      </c>
      <c r="AE97" s="13">
        <f t="shared" si="17"/>
        <v>10000</v>
      </c>
      <c r="AF97" s="210"/>
      <c r="AG97" s="205" t="s">
        <v>140</v>
      </c>
      <c r="AH97" s="14">
        <f>AD97/AE97</f>
        <v>0</v>
      </c>
      <c r="AI97" s="15">
        <f>AC97/AE97</f>
        <v>0</v>
      </c>
      <c r="AJ97" s="18">
        <f t="shared" ref="AJ97:AJ119" si="30">AH97-AI97</f>
        <v>0</v>
      </c>
      <c r="AK97" s="1"/>
      <c r="AL97" s="201">
        <f t="shared" si="18"/>
        <v>0</v>
      </c>
      <c r="AM97" s="1"/>
    </row>
    <row r="98" spans="1:39" x14ac:dyDescent="0.25">
      <c r="A98" s="256" t="s">
        <v>122</v>
      </c>
      <c r="B98" s="256"/>
      <c r="C98" s="52"/>
      <c r="D98" s="121"/>
      <c r="E98" s="123"/>
      <c r="F98" s="121"/>
      <c r="G98" s="123"/>
      <c r="H98" s="121"/>
      <c r="I98" s="123"/>
      <c r="J98" s="121"/>
      <c r="K98" s="123"/>
      <c r="L98" s="121"/>
      <c r="M98" s="123"/>
      <c r="N98" s="121"/>
      <c r="O98" s="123"/>
      <c r="P98" s="121"/>
      <c r="Q98" s="123"/>
      <c r="R98" s="121"/>
      <c r="S98" s="123"/>
      <c r="T98" s="121"/>
      <c r="U98" s="123"/>
      <c r="V98" s="121"/>
      <c r="W98" s="123"/>
      <c r="X98" s="121"/>
      <c r="Y98" s="123"/>
      <c r="Z98" s="121"/>
      <c r="AA98" s="123"/>
      <c r="AB98" s="12"/>
      <c r="AC98" s="11">
        <f t="shared" si="15"/>
        <v>0</v>
      </c>
      <c r="AD98" s="13">
        <f t="shared" si="16"/>
        <v>0</v>
      </c>
      <c r="AE98" s="13">
        <f t="shared" si="17"/>
        <v>0</v>
      </c>
      <c r="AF98" s="269" t="s">
        <v>122</v>
      </c>
      <c r="AG98" s="270"/>
      <c r="AH98" s="133"/>
      <c r="AI98" s="134"/>
      <c r="AJ98" s="135"/>
      <c r="AK98" s="1"/>
      <c r="AL98" s="201">
        <f t="shared" si="18"/>
        <v>0</v>
      </c>
    </row>
    <row r="99" spans="1:39" x14ac:dyDescent="0.25">
      <c r="A99" s="42"/>
      <c r="B99" s="104" t="s">
        <v>123</v>
      </c>
      <c r="C99" s="52"/>
      <c r="D99" s="11">
        <f>'Årsbudget per månad'!D101</f>
        <v>0</v>
      </c>
      <c r="E99" s="106"/>
      <c r="F99" s="11">
        <f>'Årsbudget per månad'!E101</f>
        <v>0</v>
      </c>
      <c r="G99" s="106"/>
      <c r="H99" s="11">
        <f>'Årsbudget per månad'!F101</f>
        <v>10000</v>
      </c>
      <c r="I99" s="106"/>
      <c r="J99" s="11">
        <f>'Årsbudget per månad'!G101</f>
        <v>20000</v>
      </c>
      <c r="K99" s="106"/>
      <c r="L99" s="11">
        <f>'Årsbudget per månad'!H101</f>
        <v>50000</v>
      </c>
      <c r="M99" s="106"/>
      <c r="N99" s="11">
        <f>'Årsbudget per månad'!I101</f>
        <v>20000</v>
      </c>
      <c r="O99" s="106"/>
      <c r="P99" s="11">
        <f>'Årsbudget per månad'!J101</f>
        <v>30000</v>
      </c>
      <c r="Q99" s="106"/>
      <c r="R99" s="11">
        <f>'Årsbudget per månad'!K101</f>
        <v>20000</v>
      </c>
      <c r="S99" s="106"/>
      <c r="T99" s="11">
        <f>'Årsbudget per månad'!L101</f>
        <v>20000</v>
      </c>
      <c r="U99" s="106"/>
      <c r="V99" s="11">
        <f>'Årsbudget per månad'!M101</f>
        <v>0</v>
      </c>
      <c r="W99" s="106"/>
      <c r="X99" s="11">
        <f>'Årsbudget per månad'!N101</f>
        <v>0</v>
      </c>
      <c r="Y99" s="106"/>
      <c r="Z99" s="11">
        <f>'Årsbudget per månad'!O101</f>
        <v>0</v>
      </c>
      <c r="AA99" s="106"/>
      <c r="AB99" s="12"/>
      <c r="AC99" s="11">
        <f t="shared" si="15"/>
        <v>0</v>
      </c>
      <c r="AD99" s="13">
        <f t="shared" si="16"/>
        <v>0</v>
      </c>
      <c r="AE99" s="13">
        <f t="shared" si="17"/>
        <v>170000</v>
      </c>
      <c r="AF99" s="212"/>
      <c r="AG99" s="204" t="s">
        <v>123</v>
      </c>
      <c r="AH99" s="14">
        <f>AD99/AE99</f>
        <v>0</v>
      </c>
      <c r="AI99" s="15">
        <f>AC99/AE99</f>
        <v>0</v>
      </c>
      <c r="AJ99" s="18">
        <f t="shared" si="30"/>
        <v>0</v>
      </c>
      <c r="AK99" s="1"/>
      <c r="AL99" s="201">
        <f t="shared" si="18"/>
        <v>0</v>
      </c>
    </row>
    <row r="100" spans="1:39" x14ac:dyDescent="0.25">
      <c r="A100" s="42"/>
      <c r="B100" s="104" t="s">
        <v>124</v>
      </c>
      <c r="C100" s="52"/>
      <c r="D100" s="11">
        <f>'Årsbudget per månad'!D102</f>
        <v>0</v>
      </c>
      <c r="E100" s="106"/>
      <c r="F100" s="11">
        <f>'Årsbudget per månad'!E102</f>
        <v>0</v>
      </c>
      <c r="G100" s="106"/>
      <c r="H100" s="11">
        <f>'Årsbudget per månad'!F102</f>
        <v>10000</v>
      </c>
      <c r="I100" s="106"/>
      <c r="J100" s="11">
        <f>'Årsbudget per månad'!G102</f>
        <v>0</v>
      </c>
      <c r="K100" s="106"/>
      <c r="L100" s="11">
        <f>'Årsbudget per månad'!H102</f>
        <v>0</v>
      </c>
      <c r="M100" s="106"/>
      <c r="N100" s="11">
        <f>'Årsbudget per månad'!I102</f>
        <v>0</v>
      </c>
      <c r="O100" s="106"/>
      <c r="P100" s="11">
        <f>'Årsbudget per månad'!J102</f>
        <v>0</v>
      </c>
      <c r="Q100" s="106"/>
      <c r="R100" s="11">
        <f>'Årsbudget per månad'!K102</f>
        <v>0</v>
      </c>
      <c r="S100" s="106"/>
      <c r="T100" s="11">
        <f>'Årsbudget per månad'!L102</f>
        <v>0</v>
      </c>
      <c r="U100" s="106"/>
      <c r="V100" s="11">
        <f>'Årsbudget per månad'!M102</f>
        <v>0</v>
      </c>
      <c r="W100" s="106"/>
      <c r="X100" s="11">
        <f>'Årsbudget per månad'!N102</f>
        <v>0</v>
      </c>
      <c r="Y100" s="106"/>
      <c r="Z100" s="11">
        <f>'Årsbudget per månad'!O102</f>
        <v>0</v>
      </c>
      <c r="AA100" s="106"/>
      <c r="AB100" s="12"/>
      <c r="AC100" s="11">
        <f t="shared" si="15"/>
        <v>0</v>
      </c>
      <c r="AD100" s="13">
        <f t="shared" si="16"/>
        <v>0</v>
      </c>
      <c r="AE100" s="13">
        <f t="shared" si="17"/>
        <v>10000</v>
      </c>
      <c r="AF100" s="212"/>
      <c r="AG100" s="204" t="s">
        <v>124</v>
      </c>
      <c r="AH100" s="14">
        <f>AD100/AE100</f>
        <v>0</v>
      </c>
      <c r="AI100" s="15">
        <f>AC100/AE100</f>
        <v>0</v>
      </c>
      <c r="AJ100" s="18">
        <f t="shared" si="30"/>
        <v>0</v>
      </c>
      <c r="AK100" s="1"/>
      <c r="AL100" s="201">
        <f t="shared" si="18"/>
        <v>0</v>
      </c>
    </row>
    <row r="101" spans="1:39" ht="15" customHeight="1" x14ac:dyDescent="0.25">
      <c r="A101" s="256" t="s">
        <v>63</v>
      </c>
      <c r="B101" s="256"/>
      <c r="C101" s="194"/>
      <c r="D101" s="121"/>
      <c r="E101" s="123"/>
      <c r="F101" s="121"/>
      <c r="G101" s="123"/>
      <c r="H101" s="121"/>
      <c r="I101" s="123"/>
      <c r="J101" s="121"/>
      <c r="K101" s="123"/>
      <c r="L101" s="121"/>
      <c r="M101" s="123"/>
      <c r="N101" s="121"/>
      <c r="O101" s="123"/>
      <c r="P101" s="121"/>
      <c r="Q101" s="123"/>
      <c r="R101" s="121"/>
      <c r="S101" s="123"/>
      <c r="T101" s="121"/>
      <c r="U101" s="123"/>
      <c r="V101" s="121"/>
      <c r="W101" s="123"/>
      <c r="X101" s="121"/>
      <c r="Y101" s="123"/>
      <c r="Z101" s="121"/>
      <c r="AA101" s="123"/>
      <c r="AB101" s="12"/>
      <c r="AC101" s="11">
        <f t="shared" si="15"/>
        <v>0</v>
      </c>
      <c r="AD101" s="13">
        <f t="shared" si="16"/>
        <v>0</v>
      </c>
      <c r="AE101" s="13">
        <f t="shared" si="17"/>
        <v>0</v>
      </c>
      <c r="AF101" s="269" t="s">
        <v>63</v>
      </c>
      <c r="AG101" s="270"/>
      <c r="AH101" s="133"/>
      <c r="AI101" s="134"/>
      <c r="AJ101" s="135"/>
      <c r="AK101" s="1"/>
      <c r="AL101" s="201">
        <f t="shared" si="18"/>
        <v>0</v>
      </c>
    </row>
    <row r="102" spans="1:39" x14ac:dyDescent="0.25">
      <c r="A102" s="184"/>
      <c r="B102" s="99" t="s">
        <v>64</v>
      </c>
      <c r="C102" s="53"/>
      <c r="D102" s="11">
        <f>'Årsbudget per månad'!D104</f>
        <v>416.67</v>
      </c>
      <c r="E102" s="106"/>
      <c r="F102" s="11">
        <f>'Årsbudget per månad'!E104</f>
        <v>416.67</v>
      </c>
      <c r="G102" s="106"/>
      <c r="H102" s="11">
        <f>'Årsbudget per månad'!F104</f>
        <v>416.67</v>
      </c>
      <c r="I102" s="106"/>
      <c r="J102" s="11">
        <f>'Årsbudget per månad'!G104</f>
        <v>416.67</v>
      </c>
      <c r="K102" s="106"/>
      <c r="L102" s="11">
        <f>'Årsbudget per månad'!H104</f>
        <v>416.67</v>
      </c>
      <c r="M102" s="106"/>
      <c r="N102" s="11">
        <f>'Årsbudget per månad'!I104</f>
        <v>416.67</v>
      </c>
      <c r="O102" s="106"/>
      <c r="P102" s="11">
        <f>'Årsbudget per månad'!J104</f>
        <v>416.67</v>
      </c>
      <c r="Q102" s="106"/>
      <c r="R102" s="11">
        <f>'Årsbudget per månad'!K104</f>
        <v>416.67</v>
      </c>
      <c r="S102" s="106"/>
      <c r="T102" s="11">
        <f>'Årsbudget per månad'!L104</f>
        <v>416.67</v>
      </c>
      <c r="U102" s="106"/>
      <c r="V102" s="11">
        <f>'Årsbudget per månad'!M104</f>
        <v>416.67</v>
      </c>
      <c r="W102" s="106"/>
      <c r="X102" s="11">
        <f>'Årsbudget per månad'!N104</f>
        <v>416.67</v>
      </c>
      <c r="Y102" s="106"/>
      <c r="Z102" s="11">
        <f>'Årsbudget per månad'!O104</f>
        <v>416.67</v>
      </c>
      <c r="AA102" s="106"/>
      <c r="AB102" s="12"/>
      <c r="AC102" s="11">
        <f t="shared" si="15"/>
        <v>416.67</v>
      </c>
      <c r="AD102" s="13">
        <f t="shared" si="16"/>
        <v>0</v>
      </c>
      <c r="AE102" s="13">
        <f t="shared" si="17"/>
        <v>5000.04</v>
      </c>
      <c r="AF102" s="210"/>
      <c r="AG102" s="205" t="s">
        <v>64</v>
      </c>
      <c r="AH102" s="14">
        <f t="shared" ref="AH102:AH104" si="31">AD102/AE102</f>
        <v>0</v>
      </c>
      <c r="AI102" s="15">
        <f>AC102/AE102</f>
        <v>8.3333333333333343E-2</v>
      </c>
      <c r="AJ102" s="18">
        <f>AH102-AI102</f>
        <v>-8.3333333333333343E-2</v>
      </c>
      <c r="AK102" s="1"/>
      <c r="AL102" s="201">
        <f t="shared" si="18"/>
        <v>416.67</v>
      </c>
    </row>
    <row r="103" spans="1:39" ht="15" customHeight="1" x14ac:dyDescent="0.25">
      <c r="A103" s="184"/>
      <c r="B103" s="99" t="s">
        <v>132</v>
      </c>
      <c r="C103" s="194"/>
      <c r="D103" s="11">
        <f>'Årsbudget per månad'!D105</f>
        <v>20000</v>
      </c>
      <c r="E103" s="106"/>
      <c r="F103" s="11">
        <f>'Årsbudget per månad'!E105</f>
        <v>20000</v>
      </c>
      <c r="G103" s="106"/>
      <c r="H103" s="11">
        <f>'Årsbudget per månad'!F105</f>
        <v>20000</v>
      </c>
      <c r="I103" s="106"/>
      <c r="J103" s="11">
        <f>'Årsbudget per månad'!G105</f>
        <v>20000</v>
      </c>
      <c r="K103" s="106"/>
      <c r="L103" s="11">
        <f>'Årsbudget per månad'!H105</f>
        <v>20000</v>
      </c>
      <c r="M103" s="106"/>
      <c r="N103" s="11">
        <f>'Årsbudget per månad'!I105</f>
        <v>20000</v>
      </c>
      <c r="O103" s="106"/>
      <c r="P103" s="11">
        <f>'Årsbudget per månad'!J105</f>
        <v>20000</v>
      </c>
      <c r="Q103" s="106"/>
      <c r="R103" s="11">
        <f>'Årsbudget per månad'!K105</f>
        <v>20000</v>
      </c>
      <c r="S103" s="106"/>
      <c r="T103" s="11">
        <f>'Årsbudget per månad'!L105</f>
        <v>20000</v>
      </c>
      <c r="U103" s="106"/>
      <c r="V103" s="11">
        <f>'Årsbudget per månad'!M105</f>
        <v>20000</v>
      </c>
      <c r="W103" s="106"/>
      <c r="X103" s="11">
        <f>'Årsbudget per månad'!N105</f>
        <v>20000</v>
      </c>
      <c r="Y103" s="106"/>
      <c r="Z103" s="11">
        <f>'Årsbudget per månad'!O105</f>
        <v>20000</v>
      </c>
      <c r="AA103" s="106"/>
      <c r="AB103" s="12"/>
      <c r="AC103" s="11">
        <f t="shared" si="15"/>
        <v>20000</v>
      </c>
      <c r="AD103" s="13">
        <f t="shared" si="16"/>
        <v>0</v>
      </c>
      <c r="AE103" s="13">
        <f t="shared" si="17"/>
        <v>240000</v>
      </c>
      <c r="AF103" s="210"/>
      <c r="AG103" s="205" t="s">
        <v>132</v>
      </c>
      <c r="AH103" s="14">
        <f t="shared" si="31"/>
        <v>0</v>
      </c>
      <c r="AI103" s="15">
        <f t="shared" ref="AI103:AI104" si="32">AC103/AE103</f>
        <v>8.3333333333333329E-2</v>
      </c>
      <c r="AJ103" s="18">
        <f t="shared" ref="AJ103:AJ104" si="33">AH103-AI103</f>
        <v>-8.3333333333333329E-2</v>
      </c>
      <c r="AK103" s="1"/>
      <c r="AL103" s="201">
        <f t="shared" si="18"/>
        <v>20000</v>
      </c>
    </row>
    <row r="104" spans="1:39" x14ac:dyDescent="0.25">
      <c r="A104" s="184"/>
      <c r="B104" s="99" t="s">
        <v>65</v>
      </c>
      <c r="C104" s="52"/>
      <c r="D104" s="11">
        <f>'Årsbudget per månad'!D106</f>
        <v>416.67</v>
      </c>
      <c r="E104" s="106"/>
      <c r="F104" s="11">
        <f>'Årsbudget per månad'!E106</f>
        <v>416.67</v>
      </c>
      <c r="G104" s="106"/>
      <c r="H104" s="11">
        <f>'Årsbudget per månad'!F106</f>
        <v>416.67</v>
      </c>
      <c r="I104" s="106"/>
      <c r="J104" s="11">
        <f>'Årsbudget per månad'!G106</f>
        <v>416.67</v>
      </c>
      <c r="K104" s="106"/>
      <c r="L104" s="11">
        <f>'Årsbudget per månad'!H106</f>
        <v>416.67</v>
      </c>
      <c r="M104" s="106"/>
      <c r="N104" s="11">
        <f>'Årsbudget per månad'!I106</f>
        <v>416.67</v>
      </c>
      <c r="O104" s="106"/>
      <c r="P104" s="11">
        <f>'Årsbudget per månad'!J106</f>
        <v>416.67</v>
      </c>
      <c r="Q104" s="106"/>
      <c r="R104" s="11">
        <f>'Årsbudget per månad'!K106</f>
        <v>416.67</v>
      </c>
      <c r="S104" s="106"/>
      <c r="T104" s="11">
        <f>'Årsbudget per månad'!L106</f>
        <v>416.67</v>
      </c>
      <c r="U104" s="106"/>
      <c r="V104" s="11">
        <f>'Årsbudget per månad'!M106</f>
        <v>416.67</v>
      </c>
      <c r="W104" s="106"/>
      <c r="X104" s="11">
        <f>'Årsbudget per månad'!N106</f>
        <v>416.67</v>
      </c>
      <c r="Y104" s="106"/>
      <c r="Z104" s="11">
        <f>'Årsbudget per månad'!O106</f>
        <v>416.67</v>
      </c>
      <c r="AA104" s="106"/>
      <c r="AB104" s="12"/>
      <c r="AC104" s="11">
        <f t="shared" si="15"/>
        <v>416.67</v>
      </c>
      <c r="AD104" s="13">
        <f t="shared" si="16"/>
        <v>0</v>
      </c>
      <c r="AE104" s="13">
        <f t="shared" si="17"/>
        <v>5000.04</v>
      </c>
      <c r="AF104" s="210"/>
      <c r="AG104" s="205" t="s">
        <v>65</v>
      </c>
      <c r="AH104" s="14">
        <f t="shared" si="31"/>
        <v>0</v>
      </c>
      <c r="AI104" s="15">
        <f t="shared" si="32"/>
        <v>8.3333333333333343E-2</v>
      </c>
      <c r="AJ104" s="18">
        <f t="shared" si="33"/>
        <v>-8.3333333333333343E-2</v>
      </c>
      <c r="AK104" s="1"/>
      <c r="AL104" s="201">
        <f t="shared" si="18"/>
        <v>416.67</v>
      </c>
    </row>
    <row r="105" spans="1:39" x14ac:dyDescent="0.25">
      <c r="A105" s="184"/>
      <c r="B105" s="99" t="s">
        <v>103</v>
      </c>
      <c r="C105" s="52"/>
      <c r="D105" s="11">
        <f>'Årsbudget per månad'!D107</f>
        <v>1666.6666666666667</v>
      </c>
      <c r="E105" s="106"/>
      <c r="F105" s="11">
        <f>'Årsbudget per månad'!E107</f>
        <v>1666.6666666666667</v>
      </c>
      <c r="G105" s="106"/>
      <c r="H105" s="11">
        <f>'Årsbudget per månad'!F107</f>
        <v>1666.6666666666667</v>
      </c>
      <c r="I105" s="106"/>
      <c r="J105" s="11">
        <f>'Årsbudget per månad'!G107</f>
        <v>1666.6666666666667</v>
      </c>
      <c r="K105" s="106"/>
      <c r="L105" s="11">
        <f>'Årsbudget per månad'!H107</f>
        <v>1666.6666666666667</v>
      </c>
      <c r="M105" s="106"/>
      <c r="N105" s="11">
        <f>'Årsbudget per månad'!I107</f>
        <v>1666.6666666666667</v>
      </c>
      <c r="O105" s="106"/>
      <c r="P105" s="11">
        <f>'Årsbudget per månad'!J107</f>
        <v>1666.6666666666667</v>
      </c>
      <c r="Q105" s="106"/>
      <c r="R105" s="11">
        <f>'Årsbudget per månad'!K107</f>
        <v>1666.6666666666667</v>
      </c>
      <c r="S105" s="106"/>
      <c r="T105" s="11">
        <f>'Årsbudget per månad'!L107</f>
        <v>1666.6666666666667</v>
      </c>
      <c r="U105" s="106"/>
      <c r="V105" s="11">
        <f>'Årsbudget per månad'!M107</f>
        <v>1666.6666666666667</v>
      </c>
      <c r="W105" s="106"/>
      <c r="X105" s="11">
        <f>'Årsbudget per månad'!N107</f>
        <v>1666.6666666666667</v>
      </c>
      <c r="Y105" s="106"/>
      <c r="Z105" s="11">
        <f>'Årsbudget per månad'!O107</f>
        <v>1666.6666666666667</v>
      </c>
      <c r="AA105" s="106"/>
      <c r="AB105" s="12"/>
      <c r="AC105" s="11">
        <f t="shared" si="15"/>
        <v>1666.6666666666667</v>
      </c>
      <c r="AD105" s="13">
        <f t="shared" si="16"/>
        <v>0</v>
      </c>
      <c r="AE105" s="13">
        <f t="shared" si="17"/>
        <v>20000</v>
      </c>
      <c r="AF105" s="210"/>
      <c r="AG105" s="205" t="s">
        <v>103</v>
      </c>
      <c r="AH105" s="14">
        <f>AD105/AE105</f>
        <v>0</v>
      </c>
      <c r="AI105" s="223">
        <f>AC105/AE105</f>
        <v>8.3333333333333343E-2</v>
      </c>
      <c r="AJ105" s="18">
        <f t="shared" si="30"/>
        <v>-8.3333333333333343E-2</v>
      </c>
      <c r="AK105" s="1"/>
      <c r="AL105" s="201">
        <f t="shared" si="18"/>
        <v>1666.6666666666667</v>
      </c>
    </row>
    <row r="106" spans="1:39" x14ac:dyDescent="0.25">
      <c r="A106" s="184"/>
      <c r="B106" s="99" t="s">
        <v>66</v>
      </c>
      <c r="C106" s="52"/>
      <c r="D106" s="11">
        <f>'Årsbudget per månad'!D108</f>
        <v>10000</v>
      </c>
      <c r="E106" s="106"/>
      <c r="F106" s="11">
        <f>'Årsbudget per månad'!E108</f>
        <v>10000</v>
      </c>
      <c r="G106" s="106"/>
      <c r="H106" s="11">
        <f>'Årsbudget per månad'!F108</f>
        <v>10000</v>
      </c>
      <c r="I106" s="106"/>
      <c r="J106" s="11">
        <f>'Årsbudget per månad'!G108</f>
        <v>10000</v>
      </c>
      <c r="K106" s="106"/>
      <c r="L106" s="11">
        <f>'Årsbudget per månad'!H108</f>
        <v>10000</v>
      </c>
      <c r="M106" s="106"/>
      <c r="N106" s="11">
        <f>'Årsbudget per månad'!I108</f>
        <v>10000</v>
      </c>
      <c r="O106" s="106"/>
      <c r="P106" s="11">
        <f>'Årsbudget per månad'!J108</f>
        <v>10000</v>
      </c>
      <c r="Q106" s="106"/>
      <c r="R106" s="11">
        <f>'Årsbudget per månad'!K108</f>
        <v>10000</v>
      </c>
      <c r="S106" s="106"/>
      <c r="T106" s="11">
        <f>'Årsbudget per månad'!L108</f>
        <v>10000</v>
      </c>
      <c r="U106" s="106"/>
      <c r="V106" s="11">
        <f>'Årsbudget per månad'!M108</f>
        <v>10000</v>
      </c>
      <c r="W106" s="106"/>
      <c r="X106" s="11">
        <f>'Årsbudget per månad'!N108</f>
        <v>10000</v>
      </c>
      <c r="Y106" s="106"/>
      <c r="Z106" s="11">
        <f>'Årsbudget per månad'!O108</f>
        <v>10000</v>
      </c>
      <c r="AA106" s="106"/>
      <c r="AB106" s="12"/>
      <c r="AC106" s="11">
        <f t="shared" si="15"/>
        <v>10000</v>
      </c>
      <c r="AD106" s="13">
        <f t="shared" si="16"/>
        <v>0</v>
      </c>
      <c r="AE106" s="13">
        <f t="shared" si="17"/>
        <v>120000</v>
      </c>
      <c r="AF106" s="210"/>
      <c r="AG106" s="205" t="s">
        <v>66</v>
      </c>
      <c r="AH106" s="14">
        <f>AD106/AE106</f>
        <v>0</v>
      </c>
      <c r="AI106" s="15">
        <f>AC106/AE106</f>
        <v>8.3333333333333329E-2</v>
      </c>
      <c r="AJ106" s="18">
        <f t="shared" si="30"/>
        <v>-8.3333333333333329E-2</v>
      </c>
      <c r="AK106" s="1"/>
      <c r="AL106" s="201">
        <f t="shared" si="18"/>
        <v>10000</v>
      </c>
    </row>
    <row r="107" spans="1:39" x14ac:dyDescent="0.25">
      <c r="A107" s="182"/>
      <c r="B107" s="99" t="s">
        <v>67</v>
      </c>
      <c r="C107" s="52"/>
      <c r="D107" s="11">
        <f>'Årsbudget per månad'!D109</f>
        <v>2000</v>
      </c>
      <c r="E107" s="106"/>
      <c r="F107" s="11">
        <f>'Årsbudget per månad'!E109</f>
        <v>2000</v>
      </c>
      <c r="G107" s="106"/>
      <c r="H107" s="11">
        <f>'Årsbudget per månad'!F109</f>
        <v>2000</v>
      </c>
      <c r="I107" s="106"/>
      <c r="J107" s="11">
        <f>'Årsbudget per månad'!G109</f>
        <v>2000</v>
      </c>
      <c r="K107" s="106"/>
      <c r="L107" s="11">
        <f>'Årsbudget per månad'!H109</f>
        <v>2000</v>
      </c>
      <c r="M107" s="106"/>
      <c r="N107" s="11">
        <f>'Årsbudget per månad'!I109</f>
        <v>2000</v>
      </c>
      <c r="O107" s="106"/>
      <c r="P107" s="11">
        <f>'Årsbudget per månad'!J109</f>
        <v>2000</v>
      </c>
      <c r="Q107" s="106"/>
      <c r="R107" s="11">
        <f>'Årsbudget per månad'!K109</f>
        <v>2000</v>
      </c>
      <c r="S107" s="106"/>
      <c r="T107" s="11">
        <f>'Årsbudget per månad'!L109</f>
        <v>2000</v>
      </c>
      <c r="U107" s="106"/>
      <c r="V107" s="11">
        <f>'Årsbudget per månad'!M109</f>
        <v>2000</v>
      </c>
      <c r="W107" s="106"/>
      <c r="X107" s="11">
        <f>'Årsbudget per månad'!N109</f>
        <v>2000</v>
      </c>
      <c r="Y107" s="106"/>
      <c r="Z107" s="11">
        <f>'Årsbudget per månad'!O109</f>
        <v>2000</v>
      </c>
      <c r="AA107" s="106"/>
      <c r="AB107" s="12"/>
      <c r="AC107" s="11">
        <f t="shared" si="15"/>
        <v>2000</v>
      </c>
      <c r="AD107" s="13">
        <f t="shared" si="16"/>
        <v>0</v>
      </c>
      <c r="AE107" s="13">
        <f t="shared" si="17"/>
        <v>24000</v>
      </c>
      <c r="AF107" s="213"/>
      <c r="AG107" s="205" t="s">
        <v>67</v>
      </c>
      <c r="AH107" s="14">
        <f t="shared" ref="AH107:AH109" si="34">AD107/AE107</f>
        <v>0</v>
      </c>
      <c r="AI107" s="15">
        <f t="shared" ref="AI107:AI109" si="35">AC107/AE107</f>
        <v>8.3333333333333329E-2</v>
      </c>
      <c r="AJ107" s="18">
        <f t="shared" ref="AJ107:AJ109" si="36">AH107-AI107</f>
        <v>-8.3333333333333329E-2</v>
      </c>
      <c r="AK107" s="1"/>
      <c r="AL107" s="201">
        <f t="shared" si="18"/>
        <v>2000</v>
      </c>
    </row>
    <row r="108" spans="1:39" ht="15" customHeight="1" x14ac:dyDescent="0.25">
      <c r="A108" s="182"/>
      <c r="B108" s="99" t="s">
        <v>68</v>
      </c>
      <c r="C108" s="188"/>
      <c r="D108" s="11">
        <f>'Årsbudget per månad'!D110</f>
        <v>5583.333333333333</v>
      </c>
      <c r="E108" s="106"/>
      <c r="F108" s="11">
        <f>'Årsbudget per månad'!E110</f>
        <v>5583.333333333333</v>
      </c>
      <c r="G108" s="106"/>
      <c r="H108" s="11">
        <f>'Årsbudget per månad'!F110</f>
        <v>5583.333333333333</v>
      </c>
      <c r="I108" s="106"/>
      <c r="J108" s="11">
        <f>'Årsbudget per månad'!G110</f>
        <v>5583.333333333333</v>
      </c>
      <c r="K108" s="106"/>
      <c r="L108" s="11">
        <f>'Årsbudget per månad'!H110</f>
        <v>5583.333333333333</v>
      </c>
      <c r="M108" s="106"/>
      <c r="N108" s="11">
        <f>'Årsbudget per månad'!I110</f>
        <v>5583.333333333333</v>
      </c>
      <c r="O108" s="106"/>
      <c r="P108" s="11">
        <f>'Årsbudget per månad'!J110</f>
        <v>5583.333333333333</v>
      </c>
      <c r="Q108" s="106"/>
      <c r="R108" s="11">
        <f>'Årsbudget per månad'!K110</f>
        <v>5583.333333333333</v>
      </c>
      <c r="S108" s="106"/>
      <c r="T108" s="11">
        <f>'Årsbudget per månad'!L110</f>
        <v>5583.333333333333</v>
      </c>
      <c r="U108" s="106"/>
      <c r="V108" s="11">
        <f>'Årsbudget per månad'!M110</f>
        <v>5583.333333333333</v>
      </c>
      <c r="W108" s="106"/>
      <c r="X108" s="11">
        <f>'Årsbudget per månad'!N110</f>
        <v>5583.333333333333</v>
      </c>
      <c r="Y108" s="106"/>
      <c r="Z108" s="11">
        <f>'Årsbudget per månad'!O110</f>
        <v>5583.333333333333</v>
      </c>
      <c r="AA108" s="106"/>
      <c r="AB108" s="12"/>
      <c r="AC108" s="11">
        <f t="shared" si="15"/>
        <v>5583.333333333333</v>
      </c>
      <c r="AD108" s="13">
        <f t="shared" si="16"/>
        <v>0</v>
      </c>
      <c r="AE108" s="13">
        <f t="shared" si="17"/>
        <v>67000.000000000015</v>
      </c>
      <c r="AF108" s="213"/>
      <c r="AG108" s="205" t="s">
        <v>68</v>
      </c>
      <c r="AH108" s="14">
        <f t="shared" si="34"/>
        <v>0</v>
      </c>
      <c r="AI108" s="15">
        <f t="shared" si="35"/>
        <v>8.3333333333333315E-2</v>
      </c>
      <c r="AJ108" s="18">
        <f t="shared" si="36"/>
        <v>-8.3333333333333315E-2</v>
      </c>
      <c r="AK108" s="1"/>
      <c r="AL108" s="201">
        <f t="shared" si="18"/>
        <v>5583.333333333333</v>
      </c>
    </row>
    <row r="109" spans="1:39" x14ac:dyDescent="0.25">
      <c r="A109" s="182"/>
      <c r="B109" s="99" t="s">
        <v>69</v>
      </c>
      <c r="C109" s="52"/>
      <c r="D109" s="11">
        <f>'Årsbudget per månad'!D111</f>
        <v>1250</v>
      </c>
      <c r="E109" s="106"/>
      <c r="F109" s="11">
        <f>'Årsbudget per månad'!E111</f>
        <v>1250</v>
      </c>
      <c r="G109" s="106"/>
      <c r="H109" s="11">
        <f>'Årsbudget per månad'!F111</f>
        <v>1250</v>
      </c>
      <c r="I109" s="106"/>
      <c r="J109" s="11">
        <f>'Årsbudget per månad'!G111</f>
        <v>1250</v>
      </c>
      <c r="K109" s="106"/>
      <c r="L109" s="11">
        <f>'Årsbudget per månad'!H111</f>
        <v>1250</v>
      </c>
      <c r="M109" s="106"/>
      <c r="N109" s="11">
        <f>'Årsbudget per månad'!I111</f>
        <v>1250</v>
      </c>
      <c r="O109" s="106"/>
      <c r="P109" s="11">
        <f>'Årsbudget per månad'!J111</f>
        <v>1250</v>
      </c>
      <c r="Q109" s="106"/>
      <c r="R109" s="11">
        <f>'Årsbudget per månad'!K111</f>
        <v>1250</v>
      </c>
      <c r="S109" s="106"/>
      <c r="T109" s="11">
        <f>'Årsbudget per månad'!L111</f>
        <v>1250</v>
      </c>
      <c r="U109" s="106"/>
      <c r="V109" s="11">
        <f>'Årsbudget per månad'!M111</f>
        <v>1250</v>
      </c>
      <c r="W109" s="106"/>
      <c r="X109" s="11">
        <f>'Årsbudget per månad'!N111</f>
        <v>1250</v>
      </c>
      <c r="Y109" s="106"/>
      <c r="Z109" s="11">
        <f>'Årsbudget per månad'!O111</f>
        <v>1250</v>
      </c>
      <c r="AA109" s="106"/>
      <c r="AB109" s="12"/>
      <c r="AC109" s="11">
        <f t="shared" si="15"/>
        <v>1250</v>
      </c>
      <c r="AD109" s="13">
        <f t="shared" si="16"/>
        <v>0</v>
      </c>
      <c r="AE109" s="13">
        <f t="shared" si="17"/>
        <v>15000</v>
      </c>
      <c r="AF109" s="213"/>
      <c r="AG109" s="205" t="s">
        <v>69</v>
      </c>
      <c r="AH109" s="14">
        <f t="shared" si="34"/>
        <v>0</v>
      </c>
      <c r="AI109" s="15">
        <f t="shared" si="35"/>
        <v>8.3333333333333329E-2</v>
      </c>
      <c r="AJ109" s="18">
        <f t="shared" si="36"/>
        <v>-8.3333333333333329E-2</v>
      </c>
      <c r="AK109" s="1"/>
      <c r="AL109" s="201">
        <f t="shared" si="18"/>
        <v>1250</v>
      </c>
    </row>
    <row r="110" spans="1:39" x14ac:dyDescent="0.25">
      <c r="A110" s="182"/>
      <c r="B110" s="99" t="s">
        <v>70</v>
      </c>
      <c r="C110" s="52"/>
      <c r="D110" s="11">
        <f>'Årsbudget per månad'!D112</f>
        <v>8000</v>
      </c>
      <c r="E110" s="106"/>
      <c r="F110" s="11">
        <f>'Årsbudget per månad'!E112</f>
        <v>8000</v>
      </c>
      <c r="G110" s="106"/>
      <c r="H110" s="11">
        <f>'Årsbudget per månad'!F112</f>
        <v>8000</v>
      </c>
      <c r="I110" s="106"/>
      <c r="J110" s="11">
        <f>'Årsbudget per månad'!G112</f>
        <v>8000</v>
      </c>
      <c r="K110" s="106"/>
      <c r="L110" s="11">
        <f>'Årsbudget per månad'!H112</f>
        <v>8000</v>
      </c>
      <c r="M110" s="106"/>
      <c r="N110" s="11">
        <f>'Årsbudget per månad'!I112</f>
        <v>8000</v>
      </c>
      <c r="O110" s="106"/>
      <c r="P110" s="11">
        <f>'Årsbudget per månad'!J112</f>
        <v>8000</v>
      </c>
      <c r="Q110" s="106"/>
      <c r="R110" s="11">
        <f>'Årsbudget per månad'!K112</f>
        <v>8000</v>
      </c>
      <c r="S110" s="106"/>
      <c r="T110" s="11">
        <f>'Årsbudget per månad'!L112</f>
        <v>8000</v>
      </c>
      <c r="U110" s="106"/>
      <c r="V110" s="11">
        <f>'Årsbudget per månad'!M112</f>
        <v>8000</v>
      </c>
      <c r="W110" s="106"/>
      <c r="X110" s="11">
        <f>'Årsbudget per månad'!N112</f>
        <v>8000</v>
      </c>
      <c r="Y110" s="106"/>
      <c r="Z110" s="11">
        <f>'Årsbudget per månad'!O112</f>
        <v>8000</v>
      </c>
      <c r="AA110" s="106"/>
      <c r="AB110" s="12"/>
      <c r="AC110" s="11">
        <f t="shared" si="15"/>
        <v>8000</v>
      </c>
      <c r="AD110" s="13">
        <f t="shared" si="16"/>
        <v>0</v>
      </c>
      <c r="AE110" s="13">
        <f t="shared" si="17"/>
        <v>96000</v>
      </c>
      <c r="AF110" s="213"/>
      <c r="AG110" s="205" t="s">
        <v>70</v>
      </c>
      <c r="AH110" s="14">
        <f>AD110/AE110</f>
        <v>0</v>
      </c>
      <c r="AI110" s="15">
        <f>AC110/AE110</f>
        <v>8.3333333333333329E-2</v>
      </c>
      <c r="AJ110" s="18">
        <f t="shared" si="30"/>
        <v>-8.3333333333333329E-2</v>
      </c>
      <c r="AK110" s="1"/>
      <c r="AL110" s="201">
        <f t="shared" si="18"/>
        <v>8000</v>
      </c>
    </row>
    <row r="111" spans="1:39" x14ac:dyDescent="0.25">
      <c r="A111" s="182"/>
      <c r="B111" s="99" t="s">
        <v>71</v>
      </c>
      <c r="C111" s="52"/>
      <c r="D111" s="11">
        <f>'Årsbudget per månad'!D113</f>
        <v>833.33</v>
      </c>
      <c r="E111" s="106"/>
      <c r="F111" s="11">
        <f>'Årsbudget per månad'!E113</f>
        <v>833.33</v>
      </c>
      <c r="G111" s="106"/>
      <c r="H111" s="11">
        <f>'Årsbudget per månad'!F113</f>
        <v>833.33</v>
      </c>
      <c r="I111" s="106"/>
      <c r="J111" s="11">
        <f>'Årsbudget per månad'!G113</f>
        <v>833.33</v>
      </c>
      <c r="K111" s="106"/>
      <c r="L111" s="11">
        <f>'Årsbudget per månad'!H113</f>
        <v>833.33</v>
      </c>
      <c r="M111" s="106"/>
      <c r="N111" s="11">
        <f>'Årsbudget per månad'!I113</f>
        <v>833.33</v>
      </c>
      <c r="O111" s="106"/>
      <c r="P111" s="11">
        <f>'Årsbudget per månad'!J113</f>
        <v>833.33</v>
      </c>
      <c r="Q111" s="106"/>
      <c r="R111" s="11">
        <f>'Årsbudget per månad'!K113</f>
        <v>833.33</v>
      </c>
      <c r="S111" s="106"/>
      <c r="T111" s="11">
        <f>'Årsbudget per månad'!L113</f>
        <v>833.33</v>
      </c>
      <c r="U111" s="106"/>
      <c r="V111" s="11">
        <f>'Årsbudget per månad'!M113</f>
        <v>833.33</v>
      </c>
      <c r="W111" s="106"/>
      <c r="X111" s="11">
        <f>'Årsbudget per månad'!N113</f>
        <v>833.33</v>
      </c>
      <c r="Y111" s="106"/>
      <c r="Z111" s="11">
        <f>'Årsbudget per månad'!O113</f>
        <v>833.33</v>
      </c>
      <c r="AA111" s="106"/>
      <c r="AB111" s="12"/>
      <c r="AC111" s="11">
        <f t="shared" si="15"/>
        <v>833.33</v>
      </c>
      <c r="AD111" s="13">
        <f t="shared" si="16"/>
        <v>0</v>
      </c>
      <c r="AE111" s="13">
        <f t="shared" si="17"/>
        <v>9999.9600000000009</v>
      </c>
      <c r="AF111" s="213"/>
      <c r="AG111" s="205" t="s">
        <v>71</v>
      </c>
      <c r="AH111" s="14">
        <f>AD111/AE111</f>
        <v>0</v>
      </c>
      <c r="AI111" s="15">
        <f>AC111/AE111</f>
        <v>8.3333333333333329E-2</v>
      </c>
      <c r="AJ111" s="18">
        <f t="shared" ref="AJ111" si="37">AH111-AI111</f>
        <v>-8.3333333333333329E-2</v>
      </c>
      <c r="AK111" s="1"/>
      <c r="AL111" s="201">
        <f>AC111-AD111</f>
        <v>833.33</v>
      </c>
    </row>
    <row r="112" spans="1:39" x14ac:dyDescent="0.25">
      <c r="A112" s="182"/>
      <c r="B112" s="99"/>
      <c r="C112" s="105"/>
      <c r="D112" s="121"/>
      <c r="E112" s="123"/>
      <c r="F112" s="121"/>
      <c r="G112" s="123"/>
      <c r="H112" s="121"/>
      <c r="I112" s="123"/>
      <c r="J112" s="121"/>
      <c r="K112" s="123"/>
      <c r="L112" s="121"/>
      <c r="M112" s="123"/>
      <c r="N112" s="121"/>
      <c r="O112" s="123"/>
      <c r="P112" s="121"/>
      <c r="Q112" s="123"/>
      <c r="R112" s="121"/>
      <c r="S112" s="123"/>
      <c r="T112" s="121"/>
      <c r="U112" s="123"/>
      <c r="V112" s="121"/>
      <c r="W112" s="123"/>
      <c r="X112" s="121"/>
      <c r="Y112" s="123"/>
      <c r="Z112" s="121"/>
      <c r="AA112" s="123"/>
      <c r="AB112" s="12"/>
      <c r="AC112" s="11">
        <f t="shared" si="15"/>
        <v>0</v>
      </c>
      <c r="AD112" s="13">
        <f t="shared" si="16"/>
        <v>0</v>
      </c>
      <c r="AE112" s="13">
        <f t="shared" si="17"/>
        <v>0</v>
      </c>
      <c r="AF112" s="273"/>
      <c r="AG112" s="264"/>
      <c r="AH112" s="133"/>
      <c r="AI112" s="134"/>
      <c r="AJ112" s="135"/>
      <c r="AK112" s="1"/>
      <c r="AL112" s="201">
        <f t="shared" si="18"/>
        <v>0</v>
      </c>
    </row>
    <row r="113" spans="1:38" x14ac:dyDescent="0.25">
      <c r="A113" s="256" t="s">
        <v>72</v>
      </c>
      <c r="B113" s="256"/>
      <c r="C113" s="105"/>
      <c r="D113" s="11">
        <f>'Årsbudget per månad'!D115</f>
        <v>0</v>
      </c>
      <c r="E113" s="106"/>
      <c r="F113" s="11">
        <f>'Årsbudget per månad'!E115</f>
        <v>0</v>
      </c>
      <c r="G113" s="106"/>
      <c r="H113" s="11">
        <f>'Årsbudget per månad'!F115</f>
        <v>0</v>
      </c>
      <c r="I113" s="106"/>
      <c r="J113" s="11">
        <f>'Årsbudget per månad'!G115</f>
        <v>0</v>
      </c>
      <c r="K113" s="106"/>
      <c r="L113" s="11">
        <f>'Årsbudget per månad'!H115</f>
        <v>137500</v>
      </c>
      <c r="M113" s="106"/>
      <c r="N113" s="11">
        <f>'Årsbudget per månad'!I115</f>
        <v>137500</v>
      </c>
      <c r="O113" s="106"/>
      <c r="P113" s="11">
        <f>'Årsbudget per månad'!J115</f>
        <v>0</v>
      </c>
      <c r="Q113" s="106"/>
      <c r="R113" s="11">
        <f>'Årsbudget per månad'!K115</f>
        <v>0</v>
      </c>
      <c r="S113" s="106"/>
      <c r="T113" s="11">
        <f>'Årsbudget per månad'!L115</f>
        <v>0</v>
      </c>
      <c r="U113" s="106"/>
      <c r="V113" s="11">
        <f>'Årsbudget per månad'!M115</f>
        <v>137500</v>
      </c>
      <c r="W113" s="106"/>
      <c r="X113" s="11">
        <f>'Årsbudget per månad'!N115</f>
        <v>137500</v>
      </c>
      <c r="Y113" s="106"/>
      <c r="Z113" s="11">
        <f>'Årsbudget per månad'!O115</f>
        <v>0</v>
      </c>
      <c r="AA113" s="106"/>
      <c r="AB113" s="12"/>
      <c r="AC113" s="11">
        <f t="shared" si="15"/>
        <v>0</v>
      </c>
      <c r="AD113" s="13">
        <f t="shared" si="16"/>
        <v>0</v>
      </c>
      <c r="AE113" s="13">
        <f t="shared" si="17"/>
        <v>550000</v>
      </c>
      <c r="AF113" s="269" t="s">
        <v>72</v>
      </c>
      <c r="AG113" s="270"/>
      <c r="AH113" s="14">
        <f>AD113/AE113</f>
        <v>0</v>
      </c>
      <c r="AI113" s="15">
        <f>AC113/AE113</f>
        <v>0</v>
      </c>
      <c r="AJ113" s="18">
        <f t="shared" ref="AJ113" si="38">AH113-AI113</f>
        <v>0</v>
      </c>
      <c r="AK113" s="1"/>
      <c r="AL113" s="201">
        <f t="shared" si="18"/>
        <v>0</v>
      </c>
    </row>
    <row r="114" spans="1:38" x14ac:dyDescent="0.25">
      <c r="A114" s="256"/>
      <c r="B114" s="256"/>
      <c r="C114" s="77"/>
      <c r="D114" s="121"/>
      <c r="E114" s="123"/>
      <c r="F114" s="121"/>
      <c r="G114" s="123"/>
      <c r="H114" s="121"/>
      <c r="I114" s="123"/>
      <c r="J114" s="121"/>
      <c r="K114" s="123"/>
      <c r="L114" s="121"/>
      <c r="M114" s="123"/>
      <c r="N114" s="121"/>
      <c r="O114" s="123"/>
      <c r="P114" s="121"/>
      <c r="Q114" s="123"/>
      <c r="R114" s="121"/>
      <c r="S114" s="123"/>
      <c r="T114" s="121"/>
      <c r="U114" s="123"/>
      <c r="V114" s="121"/>
      <c r="W114" s="123"/>
      <c r="X114" s="121"/>
      <c r="Y114" s="123"/>
      <c r="Z114" s="121"/>
      <c r="AA114" s="123"/>
      <c r="AB114" s="12"/>
      <c r="AC114" s="11">
        <f t="shared" si="15"/>
        <v>0</v>
      </c>
      <c r="AD114" s="13">
        <f t="shared" si="16"/>
        <v>0</v>
      </c>
      <c r="AE114" s="13">
        <f t="shared" si="17"/>
        <v>0</v>
      </c>
      <c r="AF114" s="269"/>
      <c r="AG114" s="270"/>
      <c r="AH114" s="133"/>
      <c r="AI114" s="134"/>
      <c r="AJ114" s="135"/>
      <c r="AK114" s="1"/>
      <c r="AL114" s="201">
        <f t="shared" si="18"/>
        <v>0</v>
      </c>
    </row>
    <row r="115" spans="1:38" ht="15" customHeight="1" x14ac:dyDescent="0.25">
      <c r="A115" s="256" t="s">
        <v>73</v>
      </c>
      <c r="B115" s="256"/>
      <c r="C115" s="188"/>
      <c r="D115" s="121"/>
      <c r="E115" s="123"/>
      <c r="F115" s="121"/>
      <c r="G115" s="123"/>
      <c r="H115" s="121"/>
      <c r="I115" s="123"/>
      <c r="J115" s="121"/>
      <c r="K115" s="123"/>
      <c r="L115" s="121"/>
      <c r="M115" s="123"/>
      <c r="N115" s="121"/>
      <c r="O115" s="123"/>
      <c r="P115" s="121"/>
      <c r="Q115" s="123"/>
      <c r="R115" s="121"/>
      <c r="S115" s="123"/>
      <c r="T115" s="121"/>
      <c r="U115" s="123"/>
      <c r="V115" s="121"/>
      <c r="W115" s="123"/>
      <c r="X115" s="121"/>
      <c r="Y115" s="123"/>
      <c r="Z115" s="121"/>
      <c r="AA115" s="123"/>
      <c r="AB115" s="12"/>
      <c r="AC115" s="11">
        <f t="shared" ref="AC115:AC147" si="39">D115</f>
        <v>0</v>
      </c>
      <c r="AD115" s="13">
        <f t="shared" ref="AD115:AD147" si="40">G115</f>
        <v>0</v>
      </c>
      <c r="AE115" s="13">
        <f t="shared" ref="AE115:AE147" si="41">D115+F115+H115+J115+L115+N115+P115+R115+T115+V115+X115+Z115</f>
        <v>0</v>
      </c>
      <c r="AF115" s="269" t="s">
        <v>73</v>
      </c>
      <c r="AG115" s="270"/>
      <c r="AH115" s="133"/>
      <c r="AI115" s="134"/>
      <c r="AJ115" s="135"/>
      <c r="AK115" s="1"/>
      <c r="AL115" s="201">
        <f t="shared" ref="AL115:AL147" si="42">AC115-AD115</f>
        <v>0</v>
      </c>
    </row>
    <row r="116" spans="1:38" x14ac:dyDescent="0.25">
      <c r="A116" s="182"/>
      <c r="B116" s="99" t="s">
        <v>74</v>
      </c>
      <c r="C116" s="52"/>
      <c r="D116" s="11">
        <f>'Årsbudget per månad'!D118</f>
        <v>65000</v>
      </c>
      <c r="E116" s="106"/>
      <c r="F116" s="11">
        <f>'Årsbudget per månad'!E118</f>
        <v>65000</v>
      </c>
      <c r="G116" s="106"/>
      <c r="H116" s="11">
        <f>'Årsbudget per månad'!F118</f>
        <v>65000</v>
      </c>
      <c r="I116" s="106"/>
      <c r="J116" s="11">
        <f>'Årsbudget per månad'!G118</f>
        <v>65000</v>
      </c>
      <c r="K116" s="106"/>
      <c r="L116" s="11">
        <f>'Årsbudget per månad'!H118</f>
        <v>65000</v>
      </c>
      <c r="M116" s="106"/>
      <c r="N116" s="11">
        <f>'Årsbudget per månad'!I118</f>
        <v>65000</v>
      </c>
      <c r="O116" s="106"/>
      <c r="P116" s="11">
        <f>'Årsbudget per månad'!J118</f>
        <v>65000</v>
      </c>
      <c r="Q116" s="106"/>
      <c r="R116" s="11">
        <f>'Årsbudget per månad'!K118</f>
        <v>65000</v>
      </c>
      <c r="S116" s="106"/>
      <c r="T116" s="11">
        <f>'Årsbudget per månad'!L118</f>
        <v>65000</v>
      </c>
      <c r="U116" s="106"/>
      <c r="V116" s="11">
        <f>'Årsbudget per månad'!M118</f>
        <v>65000</v>
      </c>
      <c r="W116" s="106"/>
      <c r="X116" s="11">
        <f>'Årsbudget per månad'!N118</f>
        <v>65000</v>
      </c>
      <c r="Y116" s="106"/>
      <c r="Z116" s="11">
        <f>'Årsbudget per månad'!O118</f>
        <v>65000</v>
      </c>
      <c r="AA116" s="106"/>
      <c r="AB116" s="12"/>
      <c r="AC116" s="11">
        <f t="shared" si="39"/>
        <v>65000</v>
      </c>
      <c r="AD116" s="13">
        <f t="shared" si="40"/>
        <v>0</v>
      </c>
      <c r="AE116" s="13">
        <f t="shared" si="41"/>
        <v>780000</v>
      </c>
      <c r="AF116" s="213"/>
      <c r="AG116" s="205" t="s">
        <v>74</v>
      </c>
      <c r="AH116" s="14">
        <f>AD116/AE116</f>
        <v>0</v>
      </c>
      <c r="AI116" s="15">
        <f>AC116/AE116</f>
        <v>8.3333333333333329E-2</v>
      </c>
      <c r="AJ116" s="18">
        <f t="shared" si="30"/>
        <v>-8.3333333333333329E-2</v>
      </c>
      <c r="AK116" s="1"/>
      <c r="AL116" s="201">
        <f t="shared" si="42"/>
        <v>65000</v>
      </c>
    </row>
    <row r="117" spans="1:38" x14ac:dyDescent="0.25">
      <c r="A117" s="182"/>
      <c r="B117" s="99" t="s">
        <v>75</v>
      </c>
      <c r="C117" s="52"/>
      <c r="D117" s="11">
        <f>'Årsbudget per månad'!D119</f>
        <v>20423</v>
      </c>
      <c r="E117" s="106"/>
      <c r="F117" s="11">
        <f>'Årsbudget per månad'!E119</f>
        <v>20423</v>
      </c>
      <c r="G117" s="106"/>
      <c r="H117" s="11">
        <f>'Årsbudget per månad'!F119</f>
        <v>20423</v>
      </c>
      <c r="I117" s="106"/>
      <c r="J117" s="11">
        <f>'Årsbudget per månad'!G119</f>
        <v>20423</v>
      </c>
      <c r="K117" s="106"/>
      <c r="L117" s="11">
        <f>'Årsbudget per månad'!H119</f>
        <v>20423</v>
      </c>
      <c r="M117" s="106"/>
      <c r="N117" s="11">
        <f>'Årsbudget per månad'!I119</f>
        <v>20423</v>
      </c>
      <c r="O117" s="106"/>
      <c r="P117" s="11">
        <f>'Årsbudget per månad'!J119</f>
        <v>20423</v>
      </c>
      <c r="Q117" s="106"/>
      <c r="R117" s="11">
        <f>'Årsbudget per månad'!K119</f>
        <v>20423</v>
      </c>
      <c r="S117" s="106"/>
      <c r="T117" s="11">
        <f>'Årsbudget per månad'!L119</f>
        <v>20423</v>
      </c>
      <c r="U117" s="106"/>
      <c r="V117" s="11">
        <f>'Årsbudget per månad'!M119</f>
        <v>20423</v>
      </c>
      <c r="W117" s="106"/>
      <c r="X117" s="11">
        <f>'Årsbudget per månad'!N119</f>
        <v>20423</v>
      </c>
      <c r="Y117" s="106"/>
      <c r="Z117" s="11">
        <f>'Årsbudget per månad'!O119</f>
        <v>20423</v>
      </c>
      <c r="AA117" s="106"/>
      <c r="AB117" s="12"/>
      <c r="AC117" s="11">
        <f t="shared" si="39"/>
        <v>20423</v>
      </c>
      <c r="AD117" s="13">
        <f t="shared" si="40"/>
        <v>0</v>
      </c>
      <c r="AE117" s="13">
        <f t="shared" si="41"/>
        <v>245076</v>
      </c>
      <c r="AF117" s="213"/>
      <c r="AG117" s="205" t="s">
        <v>75</v>
      </c>
      <c r="AH117" s="14">
        <f>AD117/AE117</f>
        <v>0</v>
      </c>
      <c r="AI117" s="15">
        <f>AC117/AE117</f>
        <v>8.3333333333333329E-2</v>
      </c>
      <c r="AJ117" s="18">
        <f t="shared" si="30"/>
        <v>-8.3333333333333329E-2</v>
      </c>
      <c r="AK117" s="1"/>
      <c r="AL117" s="201">
        <f t="shared" si="42"/>
        <v>20423</v>
      </c>
    </row>
    <row r="118" spans="1:38" x14ac:dyDescent="0.25">
      <c r="A118" s="182"/>
      <c r="B118" s="99" t="s">
        <v>76</v>
      </c>
      <c r="C118" s="52"/>
      <c r="D118" s="11">
        <f>'Årsbudget per månad'!D120</f>
        <v>1500</v>
      </c>
      <c r="E118" s="106"/>
      <c r="F118" s="11">
        <f>'Årsbudget per månad'!E120</f>
        <v>1500</v>
      </c>
      <c r="G118" s="106"/>
      <c r="H118" s="11">
        <f>'Årsbudget per månad'!F120</f>
        <v>1500</v>
      </c>
      <c r="I118" s="106"/>
      <c r="J118" s="11">
        <f>'Årsbudget per månad'!G120</f>
        <v>1500</v>
      </c>
      <c r="K118" s="106"/>
      <c r="L118" s="11">
        <f>'Årsbudget per månad'!H120</f>
        <v>1500</v>
      </c>
      <c r="M118" s="106"/>
      <c r="N118" s="11">
        <f>'Årsbudget per månad'!I120</f>
        <v>1500</v>
      </c>
      <c r="O118" s="106"/>
      <c r="P118" s="11">
        <f>'Årsbudget per månad'!J120</f>
        <v>1500</v>
      </c>
      <c r="Q118" s="106"/>
      <c r="R118" s="11">
        <f>'Årsbudget per månad'!K120</f>
        <v>1500</v>
      </c>
      <c r="S118" s="106"/>
      <c r="T118" s="11">
        <f>'Årsbudget per månad'!L120</f>
        <v>1500</v>
      </c>
      <c r="U118" s="106"/>
      <c r="V118" s="11">
        <f>'Årsbudget per månad'!M120</f>
        <v>1500</v>
      </c>
      <c r="W118" s="106"/>
      <c r="X118" s="11">
        <f>'Årsbudget per månad'!N120</f>
        <v>1500</v>
      </c>
      <c r="Y118" s="106"/>
      <c r="Z118" s="11">
        <f>'Årsbudget per månad'!O120</f>
        <v>1500</v>
      </c>
      <c r="AA118" s="106"/>
      <c r="AB118" s="12"/>
      <c r="AC118" s="11">
        <f t="shared" si="39"/>
        <v>1500</v>
      </c>
      <c r="AD118" s="13">
        <f t="shared" si="40"/>
        <v>0</v>
      </c>
      <c r="AE118" s="13">
        <f t="shared" si="41"/>
        <v>18000</v>
      </c>
      <c r="AF118" s="213"/>
      <c r="AG118" s="205" t="s">
        <v>76</v>
      </c>
      <c r="AH118" s="14">
        <f>AD118/AE118</f>
        <v>0</v>
      </c>
      <c r="AI118" s="15">
        <f>AC118/AE118</f>
        <v>8.3333333333333329E-2</v>
      </c>
      <c r="AJ118" s="18">
        <f t="shared" si="30"/>
        <v>-8.3333333333333329E-2</v>
      </c>
      <c r="AK118" s="1"/>
      <c r="AL118" s="201">
        <f t="shared" si="42"/>
        <v>1500</v>
      </c>
    </row>
    <row r="119" spans="1:38" x14ac:dyDescent="0.25">
      <c r="A119" s="182"/>
      <c r="B119" s="99" t="s">
        <v>77</v>
      </c>
      <c r="C119" s="52"/>
      <c r="D119" s="11">
        <f>'Årsbudget per månad'!D121</f>
        <v>3000</v>
      </c>
      <c r="E119" s="106"/>
      <c r="F119" s="11">
        <f>'Årsbudget per månad'!E121</f>
        <v>3000</v>
      </c>
      <c r="G119" s="106"/>
      <c r="H119" s="11">
        <f>'Årsbudget per månad'!F121</f>
        <v>3000</v>
      </c>
      <c r="I119" s="106"/>
      <c r="J119" s="11">
        <f>'Årsbudget per månad'!G121</f>
        <v>3000</v>
      </c>
      <c r="K119" s="106"/>
      <c r="L119" s="11">
        <f>'Årsbudget per månad'!H121</f>
        <v>3000</v>
      </c>
      <c r="M119" s="106"/>
      <c r="N119" s="11">
        <f>'Årsbudget per månad'!I121</f>
        <v>3000</v>
      </c>
      <c r="O119" s="106"/>
      <c r="P119" s="11">
        <f>'Årsbudget per månad'!J121</f>
        <v>3000</v>
      </c>
      <c r="Q119" s="106"/>
      <c r="R119" s="11">
        <f>'Årsbudget per månad'!K121</f>
        <v>3000</v>
      </c>
      <c r="S119" s="106"/>
      <c r="T119" s="11">
        <f>'Årsbudget per månad'!L121</f>
        <v>3000</v>
      </c>
      <c r="U119" s="106"/>
      <c r="V119" s="11">
        <f>'Årsbudget per månad'!M121</f>
        <v>3000</v>
      </c>
      <c r="W119" s="106"/>
      <c r="X119" s="11">
        <f>'Årsbudget per månad'!N121</f>
        <v>3000</v>
      </c>
      <c r="Y119" s="106"/>
      <c r="Z119" s="11">
        <f>'Årsbudget per månad'!O121</f>
        <v>3000</v>
      </c>
      <c r="AA119" s="106"/>
      <c r="AB119" s="12"/>
      <c r="AC119" s="11">
        <f t="shared" si="39"/>
        <v>3000</v>
      </c>
      <c r="AD119" s="13">
        <f t="shared" si="40"/>
        <v>0</v>
      </c>
      <c r="AE119" s="13">
        <f t="shared" si="41"/>
        <v>36000</v>
      </c>
      <c r="AF119" s="213"/>
      <c r="AG119" s="205" t="s">
        <v>77</v>
      </c>
      <c r="AH119" s="14">
        <f>AD119/AE119</f>
        <v>0</v>
      </c>
      <c r="AI119" s="15">
        <f>AC119/AE119</f>
        <v>8.3333333333333329E-2</v>
      </c>
      <c r="AJ119" s="18">
        <f t="shared" si="30"/>
        <v>-8.3333333333333329E-2</v>
      </c>
      <c r="AK119" s="1"/>
      <c r="AL119" s="201">
        <f t="shared" si="42"/>
        <v>3000</v>
      </c>
    </row>
    <row r="120" spans="1:38" x14ac:dyDescent="0.25">
      <c r="A120" s="256" t="s">
        <v>78</v>
      </c>
      <c r="B120" s="256"/>
      <c r="C120" s="54"/>
      <c r="D120" s="121"/>
      <c r="E120" s="123"/>
      <c r="F120" s="121"/>
      <c r="G120" s="123"/>
      <c r="H120" s="121"/>
      <c r="I120" s="123"/>
      <c r="J120" s="121"/>
      <c r="K120" s="123"/>
      <c r="L120" s="121"/>
      <c r="M120" s="123"/>
      <c r="N120" s="121"/>
      <c r="O120" s="123"/>
      <c r="P120" s="121"/>
      <c r="Q120" s="123"/>
      <c r="R120" s="121"/>
      <c r="S120" s="123"/>
      <c r="T120" s="121"/>
      <c r="U120" s="123"/>
      <c r="V120" s="121"/>
      <c r="W120" s="123"/>
      <c r="X120" s="121"/>
      <c r="Y120" s="123"/>
      <c r="Z120" s="121"/>
      <c r="AA120" s="123"/>
      <c r="AB120" s="12"/>
      <c r="AC120" s="11">
        <f t="shared" si="39"/>
        <v>0</v>
      </c>
      <c r="AD120" s="13">
        <f t="shared" si="40"/>
        <v>0</v>
      </c>
      <c r="AE120" s="13">
        <f t="shared" si="41"/>
        <v>0</v>
      </c>
      <c r="AF120" s="269" t="s">
        <v>78</v>
      </c>
      <c r="AG120" s="270"/>
      <c r="AH120" s="133"/>
      <c r="AI120" s="134"/>
      <c r="AJ120" s="135"/>
      <c r="AK120" s="1"/>
      <c r="AL120" s="201">
        <f t="shared" si="42"/>
        <v>0</v>
      </c>
    </row>
    <row r="121" spans="1:38" ht="15" customHeight="1" x14ac:dyDescent="0.25">
      <c r="A121" s="182"/>
      <c r="B121" s="99" t="s">
        <v>79</v>
      </c>
      <c r="C121" s="190"/>
      <c r="D121" s="11">
        <f>'Årsbudget per månad'!D123</f>
        <v>33334</v>
      </c>
      <c r="E121" s="106"/>
      <c r="F121" s="11">
        <f>'Årsbudget per månad'!E123</f>
        <v>33334</v>
      </c>
      <c r="G121" s="106"/>
      <c r="H121" s="11">
        <f>'Årsbudget per månad'!F123</f>
        <v>33334</v>
      </c>
      <c r="I121" s="106"/>
      <c r="J121" s="11">
        <f>'Årsbudget per månad'!G123</f>
        <v>33334</v>
      </c>
      <c r="K121" s="106"/>
      <c r="L121" s="11">
        <f>'Årsbudget per månad'!H123</f>
        <v>33333</v>
      </c>
      <c r="M121" s="106"/>
      <c r="N121" s="11">
        <f>'Årsbudget per månad'!I123</f>
        <v>33333</v>
      </c>
      <c r="O121" s="106"/>
      <c r="P121" s="11">
        <f>'Årsbudget per månad'!J123</f>
        <v>33333</v>
      </c>
      <c r="Q121" s="106"/>
      <c r="R121" s="11">
        <f>'Årsbudget per månad'!K123</f>
        <v>33333</v>
      </c>
      <c r="S121" s="106"/>
      <c r="T121" s="11">
        <f>'Årsbudget per månad'!L123</f>
        <v>33333</v>
      </c>
      <c r="U121" s="106"/>
      <c r="V121" s="11">
        <f>'Årsbudget per månad'!M123</f>
        <v>33333</v>
      </c>
      <c r="W121" s="106"/>
      <c r="X121" s="11">
        <f>'Årsbudget per månad'!N123</f>
        <v>33333</v>
      </c>
      <c r="Y121" s="106"/>
      <c r="Z121" s="11">
        <f>'Årsbudget per månad'!O123</f>
        <v>33333</v>
      </c>
      <c r="AA121" s="106"/>
      <c r="AB121" s="12"/>
      <c r="AC121" s="11">
        <f t="shared" si="39"/>
        <v>33334</v>
      </c>
      <c r="AD121" s="13">
        <f t="shared" si="40"/>
        <v>0</v>
      </c>
      <c r="AE121" s="13">
        <f t="shared" si="41"/>
        <v>400000</v>
      </c>
      <c r="AF121" s="213"/>
      <c r="AG121" s="205" t="s">
        <v>79</v>
      </c>
      <c r="AH121" s="14">
        <f>AD121/AE121</f>
        <v>0</v>
      </c>
      <c r="AI121" s="15">
        <f>AC121/AE121</f>
        <v>8.3335000000000006E-2</v>
      </c>
      <c r="AJ121" s="18">
        <f t="shared" ref="AJ121" si="43">AH121-AI121</f>
        <v>-8.3335000000000006E-2</v>
      </c>
      <c r="AK121" s="1"/>
      <c r="AL121" s="201">
        <f t="shared" si="42"/>
        <v>33334</v>
      </c>
    </row>
    <row r="122" spans="1:38" x14ac:dyDescent="0.25">
      <c r="A122" s="182"/>
      <c r="B122" s="99" t="s">
        <v>45</v>
      </c>
      <c r="C122" s="52"/>
      <c r="D122" s="11">
        <f>'Årsbudget per månad'!D124</f>
        <v>0</v>
      </c>
      <c r="E122" s="106"/>
      <c r="F122" s="11">
        <f>'Årsbudget per månad'!E124</f>
        <v>0</v>
      </c>
      <c r="G122" s="106"/>
      <c r="H122" s="11">
        <f>'Årsbudget per månad'!F124</f>
        <v>0</v>
      </c>
      <c r="I122" s="106"/>
      <c r="J122" s="11">
        <f>'Årsbudget per månad'!G124</f>
        <v>67500</v>
      </c>
      <c r="K122" s="106"/>
      <c r="L122" s="11">
        <f>'Årsbudget per månad'!H124</f>
        <v>7500</v>
      </c>
      <c r="M122" s="106"/>
      <c r="N122" s="11">
        <f>'Årsbudget per månad'!I124</f>
        <v>0</v>
      </c>
      <c r="O122" s="106"/>
      <c r="P122" s="11">
        <f>'Årsbudget per månad'!J124</f>
        <v>0</v>
      </c>
      <c r="Q122" s="106"/>
      <c r="R122" s="11">
        <f>'Årsbudget per månad'!K124</f>
        <v>0</v>
      </c>
      <c r="S122" s="106"/>
      <c r="T122" s="11">
        <f>'Årsbudget per månad'!L124</f>
        <v>0</v>
      </c>
      <c r="U122" s="106"/>
      <c r="V122" s="11">
        <f>'Årsbudget per månad'!M124</f>
        <v>0</v>
      </c>
      <c r="W122" s="106"/>
      <c r="X122" s="11">
        <f>'Årsbudget per månad'!N124</f>
        <v>0</v>
      </c>
      <c r="Y122" s="106"/>
      <c r="Z122" s="11">
        <f>'Årsbudget per månad'!O124</f>
        <v>75000</v>
      </c>
      <c r="AA122" s="106"/>
      <c r="AB122" s="12"/>
      <c r="AC122" s="11">
        <f t="shared" si="39"/>
        <v>0</v>
      </c>
      <c r="AD122" s="13">
        <f t="shared" si="40"/>
        <v>0</v>
      </c>
      <c r="AE122" s="13">
        <f t="shared" si="41"/>
        <v>150000</v>
      </c>
      <c r="AF122" s="213"/>
      <c r="AG122" s="205" t="s">
        <v>45</v>
      </c>
      <c r="AH122" s="14">
        <f t="shared" ref="AH122:AH135" si="44">AD122/AE122</f>
        <v>0</v>
      </c>
      <c r="AI122" s="15">
        <f t="shared" ref="AI122:AI135" si="45">AC122/AE122</f>
        <v>0</v>
      </c>
      <c r="AJ122" s="18">
        <f t="shared" ref="AJ122:AJ135" si="46">AH122-AI122</f>
        <v>0</v>
      </c>
      <c r="AK122" s="1"/>
      <c r="AL122" s="201">
        <f t="shared" si="42"/>
        <v>0</v>
      </c>
    </row>
    <row r="123" spans="1:38" x14ac:dyDescent="0.25">
      <c r="A123" s="182"/>
      <c r="B123" s="99" t="s">
        <v>161</v>
      </c>
      <c r="C123" s="52"/>
      <c r="D123" s="11">
        <f>'Årsbudget per månad'!D125</f>
        <v>0</v>
      </c>
      <c r="E123" s="106"/>
      <c r="F123" s="11">
        <f>'Årsbudget per månad'!E125</f>
        <v>0</v>
      </c>
      <c r="G123" s="106"/>
      <c r="H123" s="11">
        <f>'Årsbudget per månad'!F125</f>
        <v>0</v>
      </c>
      <c r="I123" s="106"/>
      <c r="J123" s="11">
        <f>'Årsbudget per månad'!G125</f>
        <v>14000</v>
      </c>
      <c r="K123" s="106"/>
      <c r="L123" s="11">
        <f>'Årsbudget per månad'!H125</f>
        <v>0</v>
      </c>
      <c r="M123" s="106"/>
      <c r="N123" s="11">
        <f>'Årsbudget per månad'!I125</f>
        <v>10000</v>
      </c>
      <c r="O123" s="106"/>
      <c r="P123" s="11">
        <f>'Årsbudget per månad'!J125</f>
        <v>35000</v>
      </c>
      <c r="Q123" s="106"/>
      <c r="R123" s="11">
        <f>'Årsbudget per månad'!K125</f>
        <v>55000</v>
      </c>
      <c r="S123" s="106"/>
      <c r="T123" s="11">
        <f>'Årsbudget per månad'!L125</f>
        <v>0</v>
      </c>
      <c r="U123" s="106"/>
      <c r="V123" s="11">
        <f>'Årsbudget per månad'!M125</f>
        <v>14000</v>
      </c>
      <c r="W123" s="106"/>
      <c r="X123" s="11">
        <f>'Årsbudget per månad'!N125</f>
        <v>0</v>
      </c>
      <c r="Y123" s="106"/>
      <c r="Z123" s="11">
        <f>'Årsbudget per månad'!O125</f>
        <v>0</v>
      </c>
      <c r="AA123" s="106"/>
      <c r="AB123" s="12"/>
      <c r="AC123" s="11">
        <f t="shared" si="39"/>
        <v>0</v>
      </c>
      <c r="AD123" s="13">
        <f t="shared" si="40"/>
        <v>0</v>
      </c>
      <c r="AE123" s="13">
        <f t="shared" si="41"/>
        <v>128000</v>
      </c>
      <c r="AF123" s="213"/>
      <c r="AG123" s="205" t="s">
        <v>161</v>
      </c>
      <c r="AH123" s="14">
        <f t="shared" si="44"/>
        <v>0</v>
      </c>
      <c r="AI123" s="15">
        <f t="shared" si="45"/>
        <v>0</v>
      </c>
      <c r="AJ123" s="18">
        <f t="shared" si="46"/>
        <v>0</v>
      </c>
      <c r="AK123" s="1"/>
      <c r="AL123" s="201">
        <f t="shared" si="42"/>
        <v>0</v>
      </c>
    </row>
    <row r="124" spans="1:38" x14ac:dyDescent="0.25">
      <c r="A124" s="182"/>
      <c r="B124" s="99" t="s">
        <v>51</v>
      </c>
      <c r="C124" s="52"/>
      <c r="D124" s="11">
        <f>'Årsbudget per månad'!D126</f>
        <v>29500</v>
      </c>
      <c r="E124" s="106"/>
      <c r="F124" s="11">
        <f>'Årsbudget per månad'!E126</f>
        <v>29500</v>
      </c>
      <c r="G124" s="106"/>
      <c r="H124" s="11">
        <f>'Årsbudget per månad'!F126</f>
        <v>29500</v>
      </c>
      <c r="I124" s="106"/>
      <c r="J124" s="11">
        <f>'Årsbudget per månad'!G126</f>
        <v>29500</v>
      </c>
      <c r="K124" s="106"/>
      <c r="L124" s="11">
        <f>'Årsbudget per månad'!H126</f>
        <v>29500</v>
      </c>
      <c r="M124" s="106"/>
      <c r="N124" s="11">
        <f>'Årsbudget per månad'!I126</f>
        <v>29500</v>
      </c>
      <c r="O124" s="106"/>
      <c r="P124" s="11">
        <f>'Årsbudget per månad'!J126</f>
        <v>29500</v>
      </c>
      <c r="Q124" s="106"/>
      <c r="R124" s="11">
        <f>'Årsbudget per månad'!K126</f>
        <v>29500</v>
      </c>
      <c r="S124" s="106"/>
      <c r="T124" s="11">
        <f>'Årsbudget per månad'!L126</f>
        <v>29500</v>
      </c>
      <c r="U124" s="106"/>
      <c r="V124" s="11">
        <f>'Årsbudget per månad'!M126</f>
        <v>29500</v>
      </c>
      <c r="W124" s="106"/>
      <c r="X124" s="11">
        <f>'Årsbudget per månad'!N126</f>
        <v>29500</v>
      </c>
      <c r="Y124" s="106"/>
      <c r="Z124" s="11">
        <f>'Årsbudget per månad'!O126</f>
        <v>29500</v>
      </c>
      <c r="AA124" s="106"/>
      <c r="AB124" s="12"/>
      <c r="AC124" s="11">
        <f t="shared" si="39"/>
        <v>29500</v>
      </c>
      <c r="AD124" s="13">
        <f t="shared" si="40"/>
        <v>0</v>
      </c>
      <c r="AE124" s="13">
        <f t="shared" si="41"/>
        <v>354000</v>
      </c>
      <c r="AF124" s="213"/>
      <c r="AG124" s="205" t="s">
        <v>51</v>
      </c>
      <c r="AH124" s="14">
        <f t="shared" si="44"/>
        <v>0</v>
      </c>
      <c r="AI124" s="15">
        <f t="shared" si="45"/>
        <v>8.3333333333333329E-2</v>
      </c>
      <c r="AJ124" s="18">
        <f t="shared" si="46"/>
        <v>-8.3333333333333329E-2</v>
      </c>
      <c r="AK124" s="1"/>
      <c r="AL124" s="201">
        <f t="shared" si="42"/>
        <v>29500</v>
      </c>
    </row>
    <row r="125" spans="1:38" ht="15.75" x14ac:dyDescent="0.25">
      <c r="A125" s="182"/>
      <c r="B125" s="99" t="s">
        <v>118</v>
      </c>
      <c r="C125" s="185"/>
      <c r="D125" s="11">
        <f>'Årsbudget per månad'!D127</f>
        <v>3000</v>
      </c>
      <c r="E125" s="106"/>
      <c r="F125" s="11">
        <f>'Årsbudget per månad'!E127</f>
        <v>3000</v>
      </c>
      <c r="G125" s="106"/>
      <c r="H125" s="11">
        <f>'Årsbudget per månad'!F127</f>
        <v>3000</v>
      </c>
      <c r="I125" s="106"/>
      <c r="J125" s="11">
        <f>'Årsbudget per månad'!G127</f>
        <v>3000</v>
      </c>
      <c r="K125" s="106"/>
      <c r="L125" s="11">
        <f>'Årsbudget per månad'!H127</f>
        <v>3000</v>
      </c>
      <c r="M125" s="106"/>
      <c r="N125" s="11">
        <f>'Årsbudget per månad'!I127</f>
        <v>3000</v>
      </c>
      <c r="O125" s="106"/>
      <c r="P125" s="11">
        <f>'Årsbudget per månad'!J127</f>
        <v>3000</v>
      </c>
      <c r="Q125" s="106"/>
      <c r="R125" s="11">
        <f>'Årsbudget per månad'!K127</f>
        <v>3000</v>
      </c>
      <c r="S125" s="106"/>
      <c r="T125" s="11">
        <f>'Årsbudget per månad'!L127</f>
        <v>3000</v>
      </c>
      <c r="U125" s="106"/>
      <c r="V125" s="11">
        <f>'Årsbudget per månad'!M127</f>
        <v>3000</v>
      </c>
      <c r="W125" s="106"/>
      <c r="X125" s="11">
        <f>'Årsbudget per månad'!N127</f>
        <v>0</v>
      </c>
      <c r="Y125" s="106"/>
      <c r="Z125" s="11">
        <f>'Årsbudget per månad'!O127</f>
        <v>0</v>
      </c>
      <c r="AA125" s="106"/>
      <c r="AB125" s="12"/>
      <c r="AC125" s="11">
        <f t="shared" si="39"/>
        <v>3000</v>
      </c>
      <c r="AD125" s="13">
        <f t="shared" si="40"/>
        <v>0</v>
      </c>
      <c r="AE125" s="13">
        <f t="shared" si="41"/>
        <v>30000</v>
      </c>
      <c r="AF125" s="213"/>
      <c r="AG125" s="205" t="s">
        <v>118</v>
      </c>
      <c r="AH125" s="14">
        <f t="shared" si="44"/>
        <v>0</v>
      </c>
      <c r="AI125" s="15">
        <f t="shared" si="45"/>
        <v>0.1</v>
      </c>
      <c r="AJ125" s="18">
        <f t="shared" si="46"/>
        <v>-0.1</v>
      </c>
      <c r="AK125" s="1"/>
      <c r="AL125" s="201">
        <f t="shared" si="42"/>
        <v>3000</v>
      </c>
    </row>
    <row r="126" spans="1:38" x14ac:dyDescent="0.25">
      <c r="A126" s="103"/>
      <c r="B126" s="77" t="s">
        <v>121</v>
      </c>
      <c r="C126" s="52"/>
      <c r="D126" s="11">
        <f>'Årsbudget per månad'!D128</f>
        <v>0</v>
      </c>
      <c r="E126" s="106"/>
      <c r="F126" s="11">
        <f>'Årsbudget per månad'!E128</f>
        <v>0</v>
      </c>
      <c r="G126" s="106"/>
      <c r="H126" s="11">
        <f>'Årsbudget per månad'!F128</f>
        <v>0</v>
      </c>
      <c r="I126" s="106"/>
      <c r="J126" s="11">
        <f>'Årsbudget per månad'!G128</f>
        <v>0</v>
      </c>
      <c r="K126" s="106"/>
      <c r="L126" s="11">
        <f>'Årsbudget per månad'!H128</f>
        <v>0</v>
      </c>
      <c r="M126" s="106"/>
      <c r="N126" s="11">
        <f>'Årsbudget per månad'!I128</f>
        <v>0</v>
      </c>
      <c r="O126" s="106"/>
      <c r="P126" s="11">
        <f>'Årsbudget per månad'!J128</f>
        <v>0</v>
      </c>
      <c r="Q126" s="106"/>
      <c r="R126" s="11">
        <f>'Årsbudget per månad'!K128</f>
        <v>0</v>
      </c>
      <c r="S126" s="106"/>
      <c r="T126" s="11">
        <f>'Årsbudget per månad'!L128</f>
        <v>0</v>
      </c>
      <c r="U126" s="106"/>
      <c r="V126" s="11">
        <f>'Årsbudget per månad'!M128</f>
        <v>0</v>
      </c>
      <c r="W126" s="106"/>
      <c r="X126" s="11">
        <f>'Årsbudget per månad'!N128</f>
        <v>0</v>
      </c>
      <c r="Y126" s="106"/>
      <c r="Z126" s="11">
        <f>'Årsbudget per månad'!O128</f>
        <v>0</v>
      </c>
      <c r="AA126" s="106"/>
      <c r="AB126" s="12"/>
      <c r="AC126" s="11">
        <f t="shared" si="39"/>
        <v>0</v>
      </c>
      <c r="AD126" s="13">
        <f t="shared" si="40"/>
        <v>0</v>
      </c>
      <c r="AE126" s="13">
        <f t="shared" si="41"/>
        <v>0</v>
      </c>
      <c r="AF126" s="209"/>
      <c r="AG126" s="208" t="s">
        <v>121</v>
      </c>
      <c r="AH126" s="14" t="e">
        <f t="shared" si="44"/>
        <v>#DIV/0!</v>
      </c>
      <c r="AI126" s="15" t="e">
        <f t="shared" si="45"/>
        <v>#DIV/0!</v>
      </c>
      <c r="AJ126" s="18" t="e">
        <f t="shared" si="46"/>
        <v>#DIV/0!</v>
      </c>
      <c r="AK126" s="1"/>
      <c r="AL126" s="201">
        <f t="shared" si="42"/>
        <v>0</v>
      </c>
    </row>
    <row r="127" spans="1:38" x14ac:dyDescent="0.25">
      <c r="A127" s="103"/>
      <c r="B127" s="77" t="s">
        <v>81</v>
      </c>
      <c r="C127" s="52"/>
      <c r="D127" s="11">
        <f>'Årsbudget per månad'!D129</f>
        <v>8000</v>
      </c>
      <c r="E127" s="106"/>
      <c r="F127" s="11">
        <f>'Årsbudget per månad'!E129</f>
        <v>8000</v>
      </c>
      <c r="G127" s="106"/>
      <c r="H127" s="11">
        <f>'Årsbudget per månad'!F129</f>
        <v>8000</v>
      </c>
      <c r="I127" s="106"/>
      <c r="J127" s="11">
        <f>'Årsbudget per månad'!G129</f>
        <v>8000</v>
      </c>
      <c r="K127" s="106"/>
      <c r="L127" s="11">
        <f>'Årsbudget per månad'!H129</f>
        <v>8000</v>
      </c>
      <c r="M127" s="106"/>
      <c r="N127" s="11">
        <f>'Årsbudget per månad'!I129</f>
        <v>8000</v>
      </c>
      <c r="O127" s="106"/>
      <c r="P127" s="11">
        <f>'Årsbudget per månad'!J129</f>
        <v>0</v>
      </c>
      <c r="Q127" s="106"/>
      <c r="R127" s="11">
        <f>'Årsbudget per månad'!K129</f>
        <v>8000</v>
      </c>
      <c r="S127" s="106"/>
      <c r="T127" s="11">
        <f>'Årsbudget per månad'!L129</f>
        <v>8000</v>
      </c>
      <c r="U127" s="106"/>
      <c r="V127" s="11">
        <f>'Årsbudget per månad'!M129</f>
        <v>8000</v>
      </c>
      <c r="W127" s="106"/>
      <c r="X127" s="11">
        <f>'Årsbudget per månad'!N129</f>
        <v>8000</v>
      </c>
      <c r="Y127" s="106"/>
      <c r="Z127" s="11">
        <f>'Årsbudget per månad'!O129</f>
        <v>0</v>
      </c>
      <c r="AA127" s="106"/>
      <c r="AB127" s="12"/>
      <c r="AC127" s="11">
        <f t="shared" si="39"/>
        <v>8000</v>
      </c>
      <c r="AD127" s="13">
        <f t="shared" si="40"/>
        <v>0</v>
      </c>
      <c r="AE127" s="13">
        <f t="shared" si="41"/>
        <v>80000</v>
      </c>
      <c r="AF127" s="209"/>
      <c r="AG127" s="208" t="s">
        <v>81</v>
      </c>
      <c r="AH127" s="14">
        <f t="shared" si="44"/>
        <v>0</v>
      </c>
      <c r="AI127" s="15">
        <f t="shared" si="45"/>
        <v>0.1</v>
      </c>
      <c r="AJ127" s="18">
        <f t="shared" si="46"/>
        <v>-0.1</v>
      </c>
      <c r="AK127" s="1"/>
      <c r="AL127" s="201">
        <f t="shared" si="42"/>
        <v>8000</v>
      </c>
    </row>
    <row r="128" spans="1:38" x14ac:dyDescent="0.25">
      <c r="A128" s="256" t="s">
        <v>80</v>
      </c>
      <c r="B128" s="256"/>
      <c r="C128" s="52"/>
      <c r="D128" s="121"/>
      <c r="E128" s="123"/>
      <c r="F128" s="121"/>
      <c r="G128" s="123"/>
      <c r="H128" s="121"/>
      <c r="I128" s="123"/>
      <c r="J128" s="121"/>
      <c r="K128" s="123"/>
      <c r="L128" s="121"/>
      <c r="M128" s="123"/>
      <c r="N128" s="121"/>
      <c r="O128" s="123"/>
      <c r="P128" s="121"/>
      <c r="Q128" s="123"/>
      <c r="R128" s="121"/>
      <c r="S128" s="123"/>
      <c r="T128" s="121"/>
      <c r="U128" s="123"/>
      <c r="V128" s="121"/>
      <c r="W128" s="123"/>
      <c r="X128" s="121"/>
      <c r="Y128" s="123"/>
      <c r="Z128" s="121"/>
      <c r="AA128" s="123"/>
      <c r="AB128" s="12"/>
      <c r="AC128" s="11">
        <f t="shared" si="39"/>
        <v>0</v>
      </c>
      <c r="AD128" s="13">
        <f t="shared" si="40"/>
        <v>0</v>
      </c>
      <c r="AE128" s="13">
        <f t="shared" si="41"/>
        <v>0</v>
      </c>
      <c r="AF128" s="269" t="s">
        <v>80</v>
      </c>
      <c r="AG128" s="270"/>
      <c r="AH128" s="133"/>
      <c r="AI128" s="134"/>
      <c r="AJ128" s="135"/>
      <c r="AK128" s="1"/>
      <c r="AL128" s="201">
        <f t="shared" si="42"/>
        <v>0</v>
      </c>
    </row>
    <row r="129" spans="1:38" x14ac:dyDescent="0.25">
      <c r="A129" s="182"/>
      <c r="B129" s="99" t="s">
        <v>44</v>
      </c>
      <c r="C129" s="52"/>
      <c r="D129" s="11">
        <f>'Årsbudget per månad'!D131</f>
        <v>0</v>
      </c>
      <c r="E129" s="106"/>
      <c r="F129" s="11">
        <f>'Årsbudget per månad'!E131</f>
        <v>0</v>
      </c>
      <c r="G129" s="106"/>
      <c r="H129" s="11">
        <f>'Årsbudget per månad'!F131</f>
        <v>0</v>
      </c>
      <c r="I129" s="106"/>
      <c r="J129" s="11">
        <f>'Årsbudget per månad'!G131</f>
        <v>0</v>
      </c>
      <c r="K129" s="106"/>
      <c r="L129" s="11">
        <f>'Årsbudget per månad'!H131</f>
        <v>0</v>
      </c>
      <c r="M129" s="106"/>
      <c r="N129" s="11">
        <f>'Årsbudget per månad'!I131</f>
        <v>0</v>
      </c>
      <c r="O129" s="106"/>
      <c r="P129" s="11">
        <f>'Årsbudget per månad'!J131</f>
        <v>0</v>
      </c>
      <c r="Q129" s="106"/>
      <c r="R129" s="11">
        <f>'Årsbudget per månad'!K131</f>
        <v>0</v>
      </c>
      <c r="S129" s="106"/>
      <c r="T129" s="11">
        <f>'Årsbudget per månad'!L131</f>
        <v>0</v>
      </c>
      <c r="U129" s="106"/>
      <c r="V129" s="11">
        <f>'Årsbudget per månad'!M131</f>
        <v>0</v>
      </c>
      <c r="W129" s="106"/>
      <c r="X129" s="11">
        <f>'Årsbudget per månad'!N131</f>
        <v>0</v>
      </c>
      <c r="Y129" s="106"/>
      <c r="Z129" s="11">
        <f>'Årsbudget per månad'!O131</f>
        <v>0</v>
      </c>
      <c r="AA129" s="106"/>
      <c r="AB129" s="12"/>
      <c r="AC129" s="11">
        <f t="shared" si="39"/>
        <v>0</v>
      </c>
      <c r="AD129" s="13">
        <f t="shared" si="40"/>
        <v>0</v>
      </c>
      <c r="AE129" s="13">
        <f t="shared" si="41"/>
        <v>0</v>
      </c>
      <c r="AF129" s="213"/>
      <c r="AG129" s="205" t="s">
        <v>44</v>
      </c>
      <c r="AH129" s="14" t="e">
        <f t="shared" si="44"/>
        <v>#DIV/0!</v>
      </c>
      <c r="AI129" s="15" t="e">
        <f t="shared" si="45"/>
        <v>#DIV/0!</v>
      </c>
      <c r="AJ129" s="18" t="e">
        <f t="shared" si="46"/>
        <v>#DIV/0!</v>
      </c>
      <c r="AK129" s="1"/>
      <c r="AL129" s="201">
        <f t="shared" si="42"/>
        <v>0</v>
      </c>
    </row>
    <row r="130" spans="1:38" x14ac:dyDescent="0.25">
      <c r="A130" s="182"/>
      <c r="B130" s="99" t="s">
        <v>45</v>
      </c>
      <c r="C130" s="52"/>
      <c r="D130" s="11">
        <f>'Årsbudget per månad'!D132</f>
        <v>0</v>
      </c>
      <c r="E130" s="106"/>
      <c r="F130" s="11">
        <f>'Årsbudget per månad'!E132</f>
        <v>0</v>
      </c>
      <c r="G130" s="106"/>
      <c r="H130" s="11">
        <f>'Årsbudget per månad'!F132</f>
        <v>0</v>
      </c>
      <c r="I130" s="106"/>
      <c r="J130" s="11">
        <f>'Årsbudget per månad'!G132</f>
        <v>0</v>
      </c>
      <c r="K130" s="106"/>
      <c r="L130" s="11">
        <f>'Årsbudget per månad'!H132</f>
        <v>0</v>
      </c>
      <c r="M130" s="106"/>
      <c r="N130" s="11">
        <f>'Årsbudget per månad'!I132</f>
        <v>0</v>
      </c>
      <c r="O130" s="106"/>
      <c r="P130" s="11">
        <f>'Årsbudget per månad'!J132</f>
        <v>0</v>
      </c>
      <c r="Q130" s="106"/>
      <c r="R130" s="11">
        <f>'Årsbudget per månad'!K132</f>
        <v>0</v>
      </c>
      <c r="S130" s="106"/>
      <c r="T130" s="11">
        <f>'Årsbudget per månad'!L132</f>
        <v>0</v>
      </c>
      <c r="U130" s="106"/>
      <c r="V130" s="11">
        <f>'Årsbudget per månad'!M132</f>
        <v>0</v>
      </c>
      <c r="W130" s="106"/>
      <c r="X130" s="11">
        <f>'Årsbudget per månad'!N132</f>
        <v>0</v>
      </c>
      <c r="Y130" s="106"/>
      <c r="Z130" s="11">
        <f>'Årsbudget per månad'!O132</f>
        <v>0</v>
      </c>
      <c r="AA130" s="106"/>
      <c r="AB130" s="12"/>
      <c r="AC130" s="11">
        <f t="shared" si="39"/>
        <v>0</v>
      </c>
      <c r="AD130" s="13">
        <f t="shared" si="40"/>
        <v>0</v>
      </c>
      <c r="AE130" s="13">
        <f t="shared" si="41"/>
        <v>0</v>
      </c>
      <c r="AF130" s="213"/>
      <c r="AG130" s="205" t="s">
        <v>45</v>
      </c>
      <c r="AH130" s="14" t="e">
        <f t="shared" si="44"/>
        <v>#DIV/0!</v>
      </c>
      <c r="AI130" s="15" t="e">
        <f t="shared" si="45"/>
        <v>#DIV/0!</v>
      </c>
      <c r="AJ130" s="18" t="e">
        <f t="shared" si="46"/>
        <v>#DIV/0!</v>
      </c>
      <c r="AK130" s="1"/>
      <c r="AL130" s="201">
        <f t="shared" si="42"/>
        <v>0</v>
      </c>
    </row>
    <row r="131" spans="1:38" x14ac:dyDescent="0.25">
      <c r="A131" s="182"/>
      <c r="B131" s="99" t="s">
        <v>81</v>
      </c>
      <c r="C131" s="52"/>
      <c r="D131" s="11">
        <f>'Årsbudget per månad'!D133</f>
        <v>0</v>
      </c>
      <c r="E131" s="106"/>
      <c r="F131" s="11">
        <f>'Årsbudget per månad'!E133</f>
        <v>0</v>
      </c>
      <c r="G131" s="106"/>
      <c r="H131" s="11">
        <f>'Årsbudget per månad'!F133</f>
        <v>0</v>
      </c>
      <c r="I131" s="106"/>
      <c r="J131" s="11">
        <f>'Årsbudget per månad'!G133</f>
        <v>0</v>
      </c>
      <c r="K131" s="106"/>
      <c r="L131" s="11">
        <f>'Årsbudget per månad'!H133</f>
        <v>0</v>
      </c>
      <c r="M131" s="106"/>
      <c r="N131" s="11">
        <f>'Årsbudget per månad'!I133</f>
        <v>0</v>
      </c>
      <c r="O131" s="106"/>
      <c r="P131" s="11">
        <f>'Årsbudget per månad'!J133</f>
        <v>0</v>
      </c>
      <c r="Q131" s="106"/>
      <c r="R131" s="11">
        <f>'Årsbudget per månad'!K133</f>
        <v>0</v>
      </c>
      <c r="S131" s="106"/>
      <c r="T131" s="11">
        <f>'Årsbudget per månad'!L133</f>
        <v>0</v>
      </c>
      <c r="U131" s="106"/>
      <c r="V131" s="11">
        <f>'Årsbudget per månad'!M133</f>
        <v>0</v>
      </c>
      <c r="W131" s="106"/>
      <c r="X131" s="11">
        <f>'Årsbudget per månad'!N133</f>
        <v>0</v>
      </c>
      <c r="Y131" s="106"/>
      <c r="Z131" s="11">
        <f>'Årsbudget per månad'!O133</f>
        <v>0</v>
      </c>
      <c r="AA131" s="106"/>
      <c r="AB131" s="12"/>
      <c r="AC131" s="11">
        <f t="shared" si="39"/>
        <v>0</v>
      </c>
      <c r="AD131" s="13">
        <f t="shared" si="40"/>
        <v>0</v>
      </c>
      <c r="AE131" s="13">
        <f t="shared" si="41"/>
        <v>0</v>
      </c>
      <c r="AF131" s="213"/>
      <c r="AG131" s="205" t="s">
        <v>81</v>
      </c>
      <c r="AH131" s="14" t="e">
        <f t="shared" si="44"/>
        <v>#DIV/0!</v>
      </c>
      <c r="AI131" s="15" t="e">
        <f t="shared" si="45"/>
        <v>#DIV/0!</v>
      </c>
      <c r="AJ131" s="18" t="e">
        <f t="shared" si="46"/>
        <v>#DIV/0!</v>
      </c>
      <c r="AK131" s="1"/>
      <c r="AL131" s="201">
        <f t="shared" si="42"/>
        <v>0</v>
      </c>
    </row>
    <row r="132" spans="1:38" x14ac:dyDescent="0.25">
      <c r="A132" s="182"/>
      <c r="B132" s="99" t="s">
        <v>82</v>
      </c>
      <c r="C132" s="52"/>
      <c r="D132" s="11">
        <f>'Årsbudget per månad'!D134</f>
        <v>0</v>
      </c>
      <c r="E132" s="106"/>
      <c r="F132" s="11">
        <f>'Årsbudget per månad'!E134</f>
        <v>0</v>
      </c>
      <c r="G132" s="106"/>
      <c r="H132" s="11">
        <f>'Årsbudget per månad'!F134</f>
        <v>0</v>
      </c>
      <c r="I132" s="106"/>
      <c r="J132" s="11">
        <f>'Årsbudget per månad'!G134</f>
        <v>0</v>
      </c>
      <c r="K132" s="106"/>
      <c r="L132" s="11">
        <f>'Årsbudget per månad'!H134</f>
        <v>0</v>
      </c>
      <c r="M132" s="106"/>
      <c r="N132" s="11">
        <f>'Årsbudget per månad'!I134</f>
        <v>0</v>
      </c>
      <c r="O132" s="106"/>
      <c r="P132" s="11">
        <f>'Årsbudget per månad'!J134</f>
        <v>0</v>
      </c>
      <c r="Q132" s="106"/>
      <c r="R132" s="11">
        <f>'Årsbudget per månad'!K134</f>
        <v>0</v>
      </c>
      <c r="S132" s="106"/>
      <c r="T132" s="11">
        <f>'Årsbudget per månad'!L134</f>
        <v>0</v>
      </c>
      <c r="U132" s="106"/>
      <c r="V132" s="11">
        <f>'Årsbudget per månad'!M134</f>
        <v>0</v>
      </c>
      <c r="W132" s="106"/>
      <c r="X132" s="11">
        <f>'Årsbudget per månad'!N134</f>
        <v>0</v>
      </c>
      <c r="Y132" s="106"/>
      <c r="Z132" s="11">
        <f>'Årsbudget per månad'!O134</f>
        <v>0</v>
      </c>
      <c r="AA132" s="106"/>
      <c r="AB132" s="12"/>
      <c r="AC132" s="11">
        <f t="shared" si="39"/>
        <v>0</v>
      </c>
      <c r="AD132" s="13">
        <f t="shared" si="40"/>
        <v>0</v>
      </c>
      <c r="AE132" s="13">
        <f t="shared" si="41"/>
        <v>0</v>
      </c>
      <c r="AF132" s="213"/>
      <c r="AG132" s="205" t="s">
        <v>82</v>
      </c>
      <c r="AH132" s="14" t="e">
        <f t="shared" si="44"/>
        <v>#DIV/0!</v>
      </c>
      <c r="AI132" s="15" t="e">
        <f t="shared" si="45"/>
        <v>#DIV/0!</v>
      </c>
      <c r="AJ132" s="18" t="e">
        <f t="shared" si="46"/>
        <v>#DIV/0!</v>
      </c>
      <c r="AK132" s="1"/>
      <c r="AL132" s="201">
        <f t="shared" si="42"/>
        <v>0</v>
      </c>
    </row>
    <row r="133" spans="1:38" x14ac:dyDescent="0.25">
      <c r="A133" s="256"/>
      <c r="B133" s="256"/>
      <c r="C133" s="52"/>
      <c r="D133" s="121"/>
      <c r="E133" s="123"/>
      <c r="F133" s="121"/>
      <c r="G133" s="123"/>
      <c r="H133" s="121"/>
      <c r="I133" s="123"/>
      <c r="J133" s="121"/>
      <c r="K133" s="123"/>
      <c r="L133" s="121"/>
      <c r="M133" s="123"/>
      <c r="N133" s="121"/>
      <c r="O133" s="123"/>
      <c r="P133" s="121"/>
      <c r="Q133" s="123"/>
      <c r="R133" s="121"/>
      <c r="S133" s="123"/>
      <c r="T133" s="121"/>
      <c r="U133" s="123"/>
      <c r="V133" s="121"/>
      <c r="W133" s="123"/>
      <c r="X133" s="121"/>
      <c r="Y133" s="123"/>
      <c r="Z133" s="121"/>
      <c r="AA133" s="123"/>
      <c r="AB133" s="12"/>
      <c r="AC133" s="11">
        <f t="shared" si="39"/>
        <v>0</v>
      </c>
      <c r="AD133" s="13">
        <f t="shared" si="40"/>
        <v>0</v>
      </c>
      <c r="AE133" s="13">
        <f t="shared" si="41"/>
        <v>0</v>
      </c>
      <c r="AF133" s="269"/>
      <c r="AG133" s="270"/>
      <c r="AH133" s="133"/>
      <c r="AI133" s="134"/>
      <c r="AJ133" s="135"/>
      <c r="AK133" s="1"/>
      <c r="AL133" s="201">
        <f t="shared" si="42"/>
        <v>0</v>
      </c>
    </row>
    <row r="134" spans="1:38" x14ac:dyDescent="0.25">
      <c r="A134" s="182" t="s">
        <v>125</v>
      </c>
      <c r="B134" s="183"/>
      <c r="C134" s="52"/>
      <c r="D134" s="121"/>
      <c r="E134" s="123"/>
      <c r="F134" s="121"/>
      <c r="G134" s="123"/>
      <c r="H134" s="121"/>
      <c r="I134" s="123"/>
      <c r="J134" s="121"/>
      <c r="K134" s="123"/>
      <c r="L134" s="121"/>
      <c r="M134" s="123"/>
      <c r="N134" s="121"/>
      <c r="O134" s="123"/>
      <c r="P134" s="121"/>
      <c r="Q134" s="123"/>
      <c r="R134" s="121"/>
      <c r="S134" s="123"/>
      <c r="T134" s="121"/>
      <c r="U134" s="123"/>
      <c r="V134" s="121"/>
      <c r="W134" s="123"/>
      <c r="X134" s="121"/>
      <c r="Y134" s="123"/>
      <c r="Z134" s="121"/>
      <c r="AA134" s="123"/>
      <c r="AB134" s="12"/>
      <c r="AC134" s="11">
        <f t="shared" si="39"/>
        <v>0</v>
      </c>
      <c r="AD134" s="13">
        <f t="shared" si="40"/>
        <v>0</v>
      </c>
      <c r="AE134" s="13">
        <f t="shared" si="41"/>
        <v>0</v>
      </c>
      <c r="AF134" s="214" t="s">
        <v>125</v>
      </c>
      <c r="AG134" s="206"/>
      <c r="AH134" s="133"/>
      <c r="AI134" s="134"/>
      <c r="AJ134" s="135"/>
      <c r="AK134" s="1"/>
      <c r="AL134" s="201">
        <f t="shared" si="42"/>
        <v>0</v>
      </c>
    </row>
    <row r="135" spans="1:38" x14ac:dyDescent="0.25">
      <c r="A135" s="182"/>
      <c r="B135" s="183" t="s">
        <v>138</v>
      </c>
      <c r="C135" s="52"/>
      <c r="D135" s="11">
        <f>'Årsbudget per månad'!D137</f>
        <v>10000</v>
      </c>
      <c r="E135" s="106"/>
      <c r="F135" s="11">
        <f>'Årsbudget per månad'!E137</f>
        <v>0</v>
      </c>
      <c r="G135" s="106"/>
      <c r="H135" s="11">
        <f>'Årsbudget per månad'!F137</f>
        <v>0</v>
      </c>
      <c r="I135" s="106"/>
      <c r="J135" s="11">
        <f>'Årsbudget per månad'!G137</f>
        <v>0</v>
      </c>
      <c r="K135" s="106"/>
      <c r="L135" s="11">
        <f>'Årsbudget per månad'!H137</f>
        <v>0</v>
      </c>
      <c r="M135" s="106"/>
      <c r="N135" s="11">
        <f>'Årsbudget per månad'!I137</f>
        <v>0</v>
      </c>
      <c r="O135" s="106"/>
      <c r="P135" s="11">
        <f>'Årsbudget per månad'!J137</f>
        <v>0</v>
      </c>
      <c r="Q135" s="106"/>
      <c r="R135" s="11">
        <f>'Årsbudget per månad'!K137</f>
        <v>0</v>
      </c>
      <c r="S135" s="106"/>
      <c r="T135" s="11">
        <f>'Årsbudget per månad'!L137</f>
        <v>0</v>
      </c>
      <c r="U135" s="106"/>
      <c r="V135" s="11">
        <f>'Årsbudget per månad'!M137</f>
        <v>0</v>
      </c>
      <c r="W135" s="106"/>
      <c r="X135" s="11">
        <f>'Årsbudget per månad'!N137</f>
        <v>0</v>
      </c>
      <c r="Y135" s="106"/>
      <c r="Z135" s="11">
        <f>'Årsbudget per månad'!O137</f>
        <v>0</v>
      </c>
      <c r="AA135" s="106"/>
      <c r="AB135" s="12"/>
      <c r="AC135" s="11">
        <f t="shared" si="39"/>
        <v>10000</v>
      </c>
      <c r="AD135" s="13">
        <f t="shared" si="40"/>
        <v>0</v>
      </c>
      <c r="AE135" s="13">
        <f t="shared" si="41"/>
        <v>10000</v>
      </c>
      <c r="AF135" s="213"/>
      <c r="AG135" s="206" t="s">
        <v>138</v>
      </c>
      <c r="AH135" s="14">
        <f t="shared" si="44"/>
        <v>0</v>
      </c>
      <c r="AI135" s="15">
        <f t="shared" si="45"/>
        <v>1</v>
      </c>
      <c r="AJ135" s="18">
        <f t="shared" si="46"/>
        <v>-1</v>
      </c>
      <c r="AK135" s="1"/>
      <c r="AL135" s="201">
        <f t="shared" si="42"/>
        <v>10000</v>
      </c>
    </row>
    <row r="136" spans="1:38" x14ac:dyDescent="0.25">
      <c r="A136" s="182"/>
      <c r="B136" s="183"/>
      <c r="C136" s="52"/>
      <c r="D136" s="11"/>
      <c r="E136" s="106"/>
      <c r="F136" s="11"/>
      <c r="G136" s="106"/>
      <c r="H136" s="11"/>
      <c r="I136" s="106"/>
      <c r="J136" s="11"/>
      <c r="K136" s="106"/>
      <c r="L136" s="11"/>
      <c r="M136" s="106"/>
      <c r="N136" s="11"/>
      <c r="O136" s="106"/>
      <c r="P136" s="11"/>
      <c r="Q136" s="106"/>
      <c r="R136" s="11"/>
      <c r="S136" s="106"/>
      <c r="T136" s="11"/>
      <c r="U136" s="106"/>
      <c r="V136" s="11"/>
      <c r="W136" s="106"/>
      <c r="X136" s="11"/>
      <c r="Y136" s="106"/>
      <c r="Z136" s="11"/>
      <c r="AA136" s="106"/>
      <c r="AB136" s="12"/>
      <c r="AC136" s="11">
        <f t="shared" si="39"/>
        <v>0</v>
      </c>
      <c r="AD136" s="13">
        <f t="shared" si="40"/>
        <v>0</v>
      </c>
      <c r="AE136" s="13">
        <f t="shared" si="41"/>
        <v>0</v>
      </c>
      <c r="AF136" s="216"/>
      <c r="AG136" s="215"/>
      <c r="AH136" s="14"/>
      <c r="AI136" s="15"/>
      <c r="AJ136" s="18"/>
      <c r="AK136" s="1"/>
      <c r="AL136" s="201">
        <f t="shared" si="42"/>
        <v>0</v>
      </c>
    </row>
    <row r="137" spans="1:38" x14ac:dyDescent="0.25">
      <c r="A137" s="47"/>
      <c r="B137" s="52"/>
      <c r="C137" s="52"/>
      <c r="D137" s="11"/>
      <c r="E137" s="106"/>
      <c r="F137" s="11"/>
      <c r="G137" s="106"/>
      <c r="H137" s="11"/>
      <c r="I137" s="106"/>
      <c r="J137" s="11"/>
      <c r="K137" s="106"/>
      <c r="L137" s="11"/>
      <c r="M137" s="106"/>
      <c r="N137" s="11"/>
      <c r="O137" s="106"/>
      <c r="P137" s="11"/>
      <c r="Q137" s="106"/>
      <c r="R137" s="11"/>
      <c r="S137" s="106"/>
      <c r="T137" s="11"/>
      <c r="U137" s="106"/>
      <c r="V137" s="11"/>
      <c r="W137" s="106"/>
      <c r="X137" s="11"/>
      <c r="Y137" s="106"/>
      <c r="Z137" s="11"/>
      <c r="AA137" s="106"/>
      <c r="AB137" s="12"/>
      <c r="AC137" s="11">
        <f t="shared" si="39"/>
        <v>0</v>
      </c>
      <c r="AD137" s="13">
        <f t="shared" si="40"/>
        <v>0</v>
      </c>
      <c r="AE137" s="13">
        <f t="shared" si="41"/>
        <v>0</v>
      </c>
      <c r="AF137" s="216"/>
      <c r="AG137" s="215"/>
      <c r="AH137" s="14"/>
      <c r="AI137" s="15"/>
      <c r="AJ137" s="18"/>
      <c r="AK137" s="1"/>
      <c r="AL137" s="201">
        <f t="shared" si="42"/>
        <v>0</v>
      </c>
    </row>
    <row r="138" spans="1:38" x14ac:dyDescent="0.25">
      <c r="A138" s="47"/>
      <c r="B138" s="52"/>
      <c r="C138" s="52"/>
      <c r="D138" s="11"/>
      <c r="E138" s="106"/>
      <c r="F138" s="11"/>
      <c r="G138" s="106"/>
      <c r="H138" s="11"/>
      <c r="I138" s="106"/>
      <c r="J138" s="11"/>
      <c r="K138" s="106"/>
      <c r="L138" s="11"/>
      <c r="M138" s="106"/>
      <c r="N138" s="11"/>
      <c r="O138" s="106"/>
      <c r="P138" s="11"/>
      <c r="Q138" s="106"/>
      <c r="R138" s="11"/>
      <c r="S138" s="106"/>
      <c r="T138" s="11"/>
      <c r="U138" s="106"/>
      <c r="V138" s="11"/>
      <c r="W138" s="106"/>
      <c r="X138" s="11"/>
      <c r="Y138" s="106"/>
      <c r="Z138" s="11"/>
      <c r="AA138" s="106"/>
      <c r="AB138" s="12"/>
      <c r="AC138" s="11">
        <f t="shared" si="39"/>
        <v>0</v>
      </c>
      <c r="AD138" s="13">
        <f t="shared" si="40"/>
        <v>0</v>
      </c>
      <c r="AE138" s="13">
        <f t="shared" si="41"/>
        <v>0</v>
      </c>
      <c r="AF138" s="197"/>
      <c r="AG138" s="89"/>
      <c r="AH138" s="217"/>
      <c r="AI138" s="15"/>
      <c r="AJ138" s="18"/>
      <c r="AK138" s="1"/>
      <c r="AL138" s="201">
        <f t="shared" si="42"/>
        <v>0</v>
      </c>
    </row>
    <row r="139" spans="1:38" x14ac:dyDescent="0.25">
      <c r="A139" s="47"/>
      <c r="B139" s="52"/>
      <c r="C139" s="52"/>
      <c r="D139" s="11"/>
      <c r="E139" s="106"/>
      <c r="F139" s="11"/>
      <c r="G139" s="106"/>
      <c r="H139" s="11"/>
      <c r="I139" s="106"/>
      <c r="J139" s="11"/>
      <c r="K139" s="106"/>
      <c r="L139" s="11"/>
      <c r="M139" s="106"/>
      <c r="N139" s="11"/>
      <c r="O139" s="106"/>
      <c r="P139" s="11"/>
      <c r="Q139" s="106"/>
      <c r="R139" s="11"/>
      <c r="S139" s="106"/>
      <c r="T139" s="11"/>
      <c r="U139" s="106"/>
      <c r="V139" s="11"/>
      <c r="W139" s="106"/>
      <c r="X139" s="11"/>
      <c r="Y139" s="106"/>
      <c r="Z139" s="11"/>
      <c r="AA139" s="106"/>
      <c r="AB139" s="12"/>
      <c r="AC139" s="11">
        <f t="shared" si="39"/>
        <v>0</v>
      </c>
      <c r="AD139" s="13">
        <f t="shared" si="40"/>
        <v>0</v>
      </c>
      <c r="AE139" s="13">
        <f>D139+F139+H139+J139+L139+N139+P139+R139+T139+V139+X139+Z139</f>
        <v>0</v>
      </c>
      <c r="AF139" s="197"/>
      <c r="AG139" s="89"/>
      <c r="AH139" s="217"/>
      <c r="AI139" s="15"/>
      <c r="AJ139" s="18"/>
      <c r="AK139" s="1"/>
      <c r="AL139" s="201">
        <f t="shared" si="42"/>
        <v>0</v>
      </c>
    </row>
    <row r="140" spans="1:38" x14ac:dyDescent="0.25">
      <c r="A140" s="47"/>
      <c r="B140" s="52"/>
      <c r="C140" s="52"/>
      <c r="D140" s="11"/>
      <c r="E140" s="106"/>
      <c r="F140" s="11"/>
      <c r="G140" s="106"/>
      <c r="H140" s="11"/>
      <c r="I140" s="106"/>
      <c r="J140" s="11"/>
      <c r="K140" s="106"/>
      <c r="L140" s="11"/>
      <c r="M140" s="106"/>
      <c r="N140" s="11"/>
      <c r="O140" s="106"/>
      <c r="P140" s="11"/>
      <c r="Q140" s="106"/>
      <c r="R140" s="11"/>
      <c r="S140" s="106"/>
      <c r="T140" s="11"/>
      <c r="U140" s="106"/>
      <c r="V140" s="11"/>
      <c r="W140" s="106"/>
      <c r="X140" s="11"/>
      <c r="Y140" s="106"/>
      <c r="Z140" s="11"/>
      <c r="AA140" s="106"/>
      <c r="AB140" s="12"/>
      <c r="AC140" s="11">
        <f t="shared" si="39"/>
        <v>0</v>
      </c>
      <c r="AD140" s="13">
        <f t="shared" si="40"/>
        <v>0</v>
      </c>
      <c r="AE140" s="13">
        <f t="shared" si="41"/>
        <v>0</v>
      </c>
      <c r="AF140" s="197"/>
      <c r="AG140" s="89"/>
      <c r="AH140" s="217"/>
      <c r="AI140" s="15"/>
      <c r="AJ140" s="18"/>
      <c r="AK140" s="1"/>
      <c r="AL140" s="201">
        <f t="shared" si="42"/>
        <v>0</v>
      </c>
    </row>
    <row r="141" spans="1:38" x14ac:dyDescent="0.25">
      <c r="A141" s="47"/>
      <c r="B141" s="52"/>
      <c r="C141" s="52"/>
      <c r="D141" s="11"/>
      <c r="E141" s="106"/>
      <c r="F141" s="11"/>
      <c r="G141" s="106"/>
      <c r="H141" s="11"/>
      <c r="I141" s="106"/>
      <c r="J141" s="11"/>
      <c r="K141" s="106"/>
      <c r="L141" s="11"/>
      <c r="M141" s="106"/>
      <c r="N141" s="11"/>
      <c r="O141" s="106"/>
      <c r="P141" s="11"/>
      <c r="Q141" s="106"/>
      <c r="R141" s="11"/>
      <c r="S141" s="106"/>
      <c r="T141" s="11"/>
      <c r="U141" s="106"/>
      <c r="V141" s="11"/>
      <c r="W141" s="106"/>
      <c r="X141" s="11"/>
      <c r="Y141" s="106"/>
      <c r="Z141" s="11"/>
      <c r="AA141" s="106"/>
      <c r="AB141" s="12"/>
      <c r="AC141" s="11">
        <f t="shared" si="39"/>
        <v>0</v>
      </c>
      <c r="AD141" s="13">
        <f t="shared" si="40"/>
        <v>0</v>
      </c>
      <c r="AE141" s="13">
        <f t="shared" si="41"/>
        <v>0</v>
      </c>
      <c r="AF141" s="197"/>
      <c r="AG141" s="89"/>
      <c r="AH141" s="217"/>
      <c r="AI141" s="15"/>
      <c r="AJ141" s="18"/>
      <c r="AK141" s="1"/>
      <c r="AL141" s="201">
        <f t="shared" si="42"/>
        <v>0</v>
      </c>
    </row>
    <row r="142" spans="1:38" x14ac:dyDescent="0.25">
      <c r="A142" s="47"/>
      <c r="B142" s="52"/>
      <c r="C142" s="52"/>
      <c r="D142" s="11"/>
      <c r="E142" s="106"/>
      <c r="F142" s="11"/>
      <c r="G142" s="106"/>
      <c r="H142" s="11"/>
      <c r="I142" s="106"/>
      <c r="J142" s="11"/>
      <c r="K142" s="106"/>
      <c r="L142" s="11"/>
      <c r="M142" s="106"/>
      <c r="N142" s="11"/>
      <c r="O142" s="106"/>
      <c r="P142" s="11"/>
      <c r="Q142" s="106"/>
      <c r="R142" s="11"/>
      <c r="S142" s="106"/>
      <c r="T142" s="11"/>
      <c r="U142" s="106"/>
      <c r="V142" s="11"/>
      <c r="W142" s="106"/>
      <c r="X142" s="11"/>
      <c r="Y142" s="106"/>
      <c r="Z142" s="11"/>
      <c r="AA142" s="106"/>
      <c r="AB142" s="12"/>
      <c r="AC142" s="11">
        <f t="shared" si="39"/>
        <v>0</v>
      </c>
      <c r="AD142" s="13">
        <f t="shared" si="40"/>
        <v>0</v>
      </c>
      <c r="AE142" s="13">
        <f t="shared" si="41"/>
        <v>0</v>
      </c>
      <c r="AF142" s="197"/>
      <c r="AG142" s="89"/>
      <c r="AH142" s="217"/>
      <c r="AI142" s="15"/>
      <c r="AJ142" s="18"/>
      <c r="AK142" s="1"/>
      <c r="AL142" s="201">
        <f t="shared" si="42"/>
        <v>0</v>
      </c>
    </row>
    <row r="143" spans="1:38" x14ac:dyDescent="0.25">
      <c r="A143" s="47"/>
      <c r="B143" s="52"/>
      <c r="C143" s="52"/>
      <c r="D143" s="11"/>
      <c r="E143" s="106"/>
      <c r="F143" s="11"/>
      <c r="G143" s="106"/>
      <c r="H143" s="11"/>
      <c r="I143" s="106"/>
      <c r="J143" s="11"/>
      <c r="K143" s="106"/>
      <c r="L143" s="11"/>
      <c r="M143" s="106"/>
      <c r="N143" s="11"/>
      <c r="O143" s="106"/>
      <c r="P143" s="11"/>
      <c r="Q143" s="106"/>
      <c r="R143" s="11"/>
      <c r="S143" s="106"/>
      <c r="T143" s="11"/>
      <c r="U143" s="106"/>
      <c r="V143" s="11"/>
      <c r="W143" s="106"/>
      <c r="X143" s="11"/>
      <c r="Y143" s="106"/>
      <c r="Z143" s="11"/>
      <c r="AA143" s="106"/>
      <c r="AB143" s="12"/>
      <c r="AC143" s="11">
        <f t="shared" si="39"/>
        <v>0</v>
      </c>
      <c r="AD143" s="13">
        <f t="shared" si="40"/>
        <v>0</v>
      </c>
      <c r="AE143" s="13">
        <f t="shared" si="41"/>
        <v>0</v>
      </c>
      <c r="AF143" s="197"/>
      <c r="AG143" s="89"/>
      <c r="AH143" s="217"/>
      <c r="AI143" s="15"/>
      <c r="AJ143" s="18"/>
      <c r="AK143" s="1"/>
      <c r="AL143" s="201">
        <f t="shared" si="42"/>
        <v>0</v>
      </c>
    </row>
    <row r="144" spans="1:38" x14ac:dyDescent="0.25">
      <c r="A144" s="47"/>
      <c r="B144" s="52"/>
      <c r="C144" s="52"/>
      <c r="D144" s="11"/>
      <c r="E144" s="106"/>
      <c r="F144" s="11"/>
      <c r="G144" s="106"/>
      <c r="H144" s="11"/>
      <c r="I144" s="106"/>
      <c r="J144" s="11"/>
      <c r="K144" s="106"/>
      <c r="L144" s="11"/>
      <c r="M144" s="106"/>
      <c r="N144" s="11"/>
      <c r="O144" s="106"/>
      <c r="P144" s="11"/>
      <c r="Q144" s="106"/>
      <c r="R144" s="11"/>
      <c r="S144" s="106"/>
      <c r="T144" s="11"/>
      <c r="U144" s="106"/>
      <c r="V144" s="11"/>
      <c r="W144" s="106"/>
      <c r="X144" s="11"/>
      <c r="Y144" s="106"/>
      <c r="Z144" s="11"/>
      <c r="AA144" s="106"/>
      <c r="AB144" s="12"/>
      <c r="AC144" s="11">
        <f t="shared" si="39"/>
        <v>0</v>
      </c>
      <c r="AD144" s="13">
        <f t="shared" si="40"/>
        <v>0</v>
      </c>
      <c r="AE144" s="13">
        <f t="shared" si="41"/>
        <v>0</v>
      </c>
      <c r="AF144" s="197"/>
      <c r="AG144" s="89"/>
      <c r="AH144" s="217"/>
      <c r="AI144" s="15"/>
      <c r="AJ144" s="18"/>
      <c r="AK144" s="1"/>
      <c r="AL144" s="201">
        <f t="shared" si="42"/>
        <v>0</v>
      </c>
    </row>
    <row r="145" spans="1:38" x14ac:dyDescent="0.25">
      <c r="A145" s="47"/>
      <c r="B145" s="52"/>
      <c r="C145" s="52"/>
      <c r="D145" s="11"/>
      <c r="E145" s="106"/>
      <c r="F145" s="11"/>
      <c r="G145" s="106"/>
      <c r="H145" s="11"/>
      <c r="I145" s="106"/>
      <c r="J145" s="11"/>
      <c r="K145" s="106"/>
      <c r="L145" s="11"/>
      <c r="M145" s="106"/>
      <c r="N145" s="11"/>
      <c r="O145" s="106"/>
      <c r="P145" s="11"/>
      <c r="Q145" s="106"/>
      <c r="R145" s="11"/>
      <c r="S145" s="106"/>
      <c r="T145" s="11"/>
      <c r="U145" s="106"/>
      <c r="V145" s="11"/>
      <c r="W145" s="106"/>
      <c r="X145" s="11"/>
      <c r="Y145" s="106"/>
      <c r="Z145" s="11"/>
      <c r="AA145" s="106"/>
      <c r="AB145" s="12"/>
      <c r="AC145" s="11">
        <f t="shared" si="39"/>
        <v>0</v>
      </c>
      <c r="AD145" s="13">
        <f t="shared" si="40"/>
        <v>0</v>
      </c>
      <c r="AE145" s="13">
        <f t="shared" si="41"/>
        <v>0</v>
      </c>
      <c r="AF145" s="197"/>
      <c r="AG145" s="89"/>
      <c r="AH145" s="217"/>
      <c r="AI145" s="15"/>
      <c r="AJ145" s="18"/>
      <c r="AK145" s="1"/>
      <c r="AL145" s="201">
        <f t="shared" si="42"/>
        <v>0</v>
      </c>
    </row>
    <row r="146" spans="1:38" x14ac:dyDescent="0.25">
      <c r="A146" s="47"/>
      <c r="B146" s="52"/>
      <c r="C146" s="52"/>
      <c r="D146" s="11"/>
      <c r="E146" s="106"/>
      <c r="F146" s="11"/>
      <c r="G146" s="106"/>
      <c r="H146" s="11"/>
      <c r="I146" s="106"/>
      <c r="J146" s="11"/>
      <c r="K146" s="106"/>
      <c r="L146" s="11"/>
      <c r="M146" s="106"/>
      <c r="N146" s="11"/>
      <c r="O146" s="106"/>
      <c r="P146" s="11"/>
      <c r="Q146" s="106"/>
      <c r="R146" s="11"/>
      <c r="S146" s="106"/>
      <c r="T146" s="11"/>
      <c r="U146" s="106"/>
      <c r="V146" s="11"/>
      <c r="W146" s="106"/>
      <c r="X146" s="11"/>
      <c r="Y146" s="106"/>
      <c r="Z146" s="11"/>
      <c r="AA146" s="106"/>
      <c r="AB146" s="12"/>
      <c r="AC146" s="11">
        <f t="shared" si="39"/>
        <v>0</v>
      </c>
      <c r="AD146" s="13">
        <f t="shared" si="40"/>
        <v>0</v>
      </c>
      <c r="AE146" s="13">
        <f t="shared" si="41"/>
        <v>0</v>
      </c>
      <c r="AF146" s="197"/>
      <c r="AG146" s="89"/>
      <c r="AH146" s="217"/>
      <c r="AI146" s="145"/>
      <c r="AJ146" s="18"/>
      <c r="AK146" s="1"/>
      <c r="AL146" s="201">
        <f t="shared" si="42"/>
        <v>0</v>
      </c>
    </row>
    <row r="147" spans="1:38" x14ac:dyDescent="0.25">
      <c r="A147" s="47"/>
      <c r="B147" s="54"/>
      <c r="C147" s="54"/>
      <c r="D147" s="11"/>
      <c r="E147" s="106"/>
      <c r="F147" s="11"/>
      <c r="G147" s="106"/>
      <c r="H147" s="11"/>
      <c r="I147" s="106"/>
      <c r="J147" s="11"/>
      <c r="K147" s="106"/>
      <c r="L147" s="11"/>
      <c r="M147" s="106"/>
      <c r="N147" s="11"/>
      <c r="O147" s="106"/>
      <c r="P147" s="11"/>
      <c r="Q147" s="106"/>
      <c r="R147" s="11"/>
      <c r="S147" s="106"/>
      <c r="T147" s="11"/>
      <c r="U147" s="106"/>
      <c r="V147" s="11"/>
      <c r="W147" s="106"/>
      <c r="X147" s="11"/>
      <c r="Y147" s="106"/>
      <c r="Z147" s="11"/>
      <c r="AA147" s="106"/>
      <c r="AB147" s="12"/>
      <c r="AC147" s="11">
        <f t="shared" si="39"/>
        <v>0</v>
      </c>
      <c r="AD147" s="13">
        <f t="shared" si="40"/>
        <v>0</v>
      </c>
      <c r="AE147" s="13">
        <f t="shared" si="41"/>
        <v>0</v>
      </c>
      <c r="AF147" s="197"/>
      <c r="AG147" s="89"/>
      <c r="AH147" s="217"/>
      <c r="AI147" s="147"/>
      <c r="AJ147" s="18"/>
      <c r="AK147" s="1"/>
      <c r="AL147" s="201">
        <f t="shared" si="42"/>
        <v>0</v>
      </c>
    </row>
    <row r="148" spans="1:38" x14ac:dyDescent="0.25">
      <c r="A148" s="47"/>
      <c r="B148" s="55"/>
      <c r="C148" s="55"/>
      <c r="D148" s="30"/>
      <c r="E148" s="31"/>
      <c r="F148" s="30"/>
      <c r="G148" s="31"/>
      <c r="H148" s="30"/>
      <c r="I148" s="31"/>
      <c r="J148" s="30"/>
      <c r="K148" s="31"/>
      <c r="L148" s="30"/>
      <c r="M148" s="31"/>
      <c r="N148" s="30"/>
      <c r="O148" s="31"/>
      <c r="P148" s="30"/>
      <c r="Q148" s="31"/>
      <c r="R148" s="30"/>
      <c r="S148" s="31"/>
      <c r="T148" s="30"/>
      <c r="U148" s="33"/>
      <c r="V148" s="30"/>
      <c r="W148" s="31"/>
      <c r="X148" s="30"/>
      <c r="Y148" s="31"/>
      <c r="Z148" s="30"/>
      <c r="AA148" s="31"/>
      <c r="AB148" s="34"/>
      <c r="AC148" s="30"/>
      <c r="AD148" s="31"/>
      <c r="AE148" s="126"/>
      <c r="AF148" s="198"/>
      <c r="AG148" s="35"/>
      <c r="AH148" s="148"/>
      <c r="AI148" s="148"/>
      <c r="AJ148" s="18"/>
      <c r="AK148" s="35"/>
      <c r="AL148" s="201"/>
    </row>
    <row r="149" spans="1:38" ht="19.5" thickBot="1" x14ac:dyDescent="0.3">
      <c r="A149" s="47"/>
      <c r="B149" s="56" t="s">
        <v>113</v>
      </c>
      <c r="C149" s="56"/>
      <c r="D149" s="22">
        <f t="shared" ref="D149:AA149" si="47">SUM(D50:D148)*-1</f>
        <v>-443923.67000000004</v>
      </c>
      <c r="E149" s="23">
        <f t="shared" si="47"/>
        <v>0</v>
      </c>
      <c r="F149" s="22">
        <f t="shared" si="47"/>
        <v>-574923.66999999993</v>
      </c>
      <c r="G149" s="23">
        <f t="shared" si="47"/>
        <v>0</v>
      </c>
      <c r="H149" s="22">
        <f t="shared" si="47"/>
        <v>-468923.67000000004</v>
      </c>
      <c r="I149" s="23">
        <f t="shared" si="47"/>
        <v>0</v>
      </c>
      <c r="J149" s="22">
        <f t="shared" si="47"/>
        <v>-507423.67000000004</v>
      </c>
      <c r="K149" s="23">
        <f t="shared" si="47"/>
        <v>0</v>
      </c>
      <c r="L149" s="22">
        <f t="shared" si="47"/>
        <v>-491422.67000000004</v>
      </c>
      <c r="M149" s="23">
        <f t="shared" si="47"/>
        <v>0</v>
      </c>
      <c r="N149" s="22">
        <f t="shared" si="47"/>
        <v>-504672.67000000004</v>
      </c>
      <c r="O149" s="23">
        <f t="shared" si="47"/>
        <v>0</v>
      </c>
      <c r="P149" s="22">
        <f t="shared" si="47"/>
        <v>-360172.67</v>
      </c>
      <c r="Q149" s="23">
        <f t="shared" si="47"/>
        <v>0</v>
      </c>
      <c r="R149" s="22">
        <f t="shared" si="47"/>
        <v>-456922.67000000004</v>
      </c>
      <c r="S149" s="23">
        <f t="shared" si="47"/>
        <v>0</v>
      </c>
      <c r="T149" s="22">
        <f t="shared" si="47"/>
        <v>-323922.67</v>
      </c>
      <c r="U149" s="23">
        <f t="shared" si="47"/>
        <v>0</v>
      </c>
      <c r="V149" s="22">
        <f t="shared" si="47"/>
        <v>-505422.67000000004</v>
      </c>
      <c r="W149" s="23">
        <f t="shared" si="47"/>
        <v>0</v>
      </c>
      <c r="X149" s="22">
        <f t="shared" si="47"/>
        <v>-408422.67</v>
      </c>
      <c r="Y149" s="23">
        <f t="shared" si="47"/>
        <v>0</v>
      </c>
      <c r="Z149" s="22">
        <f t="shared" si="47"/>
        <v>-409922.67000000004</v>
      </c>
      <c r="AA149" s="23">
        <f t="shared" si="47"/>
        <v>0</v>
      </c>
      <c r="AB149" s="25"/>
      <c r="AC149" s="22">
        <f>SUM(AC50:AC147)*-1</f>
        <v>-443923.67000000004</v>
      </c>
      <c r="AD149" s="23">
        <f>SUM(AD50:AD148)*-1</f>
        <v>0</v>
      </c>
      <c r="AE149" s="125">
        <f>SUM(AE50:AE147)*-1</f>
        <v>-5456076.04</v>
      </c>
      <c r="AF149" s="2"/>
      <c r="AG149" s="1"/>
      <c r="AH149" s="15">
        <f>AD149/AE149</f>
        <v>0</v>
      </c>
      <c r="AI149" s="14">
        <f>AC149/AE149</f>
        <v>8.1363175063080689E-2</v>
      </c>
      <c r="AJ149" s="149">
        <f t="shared" ref="AJ149:AJ151" si="48">AH149-AI149</f>
        <v>-8.1363175063080689E-2</v>
      </c>
      <c r="AK149" s="1"/>
      <c r="AL149" s="201"/>
    </row>
    <row r="150" spans="1:38" ht="15.75" thickTop="1" x14ac:dyDescent="0.25">
      <c r="A150" s="47"/>
      <c r="B150" s="38"/>
      <c r="C150" s="38"/>
      <c r="D150" s="19"/>
      <c r="E150" s="20"/>
      <c r="F150" s="19"/>
      <c r="G150" s="20"/>
      <c r="H150" s="19"/>
      <c r="I150" s="20"/>
      <c r="J150" s="19"/>
      <c r="K150" s="20"/>
      <c r="L150" s="19"/>
      <c r="M150" s="20"/>
      <c r="N150" s="19"/>
      <c r="O150" s="20"/>
      <c r="P150" s="19"/>
      <c r="Q150" s="20"/>
      <c r="R150" s="19"/>
      <c r="S150" s="20"/>
      <c r="T150" s="19"/>
      <c r="U150" s="20"/>
      <c r="V150" s="19"/>
      <c r="W150" s="20"/>
      <c r="X150" s="19"/>
      <c r="Y150" s="20"/>
      <c r="Z150" s="19"/>
      <c r="AA150" s="20"/>
      <c r="AB150" s="36"/>
      <c r="AC150" s="19"/>
      <c r="AD150" s="20"/>
      <c r="AE150" s="124"/>
      <c r="AF150" s="2"/>
      <c r="AG150" s="1"/>
      <c r="AH150" s="144"/>
      <c r="AI150" s="144"/>
      <c r="AJ150" s="146"/>
      <c r="AK150" s="1"/>
      <c r="AL150" s="201"/>
    </row>
    <row r="151" spans="1:38" ht="19.5" thickBot="1" x14ac:dyDescent="0.3">
      <c r="A151" s="47"/>
      <c r="B151" s="56" t="s">
        <v>111</v>
      </c>
      <c r="C151" s="56"/>
      <c r="D151" s="22">
        <f t="shared" ref="D151:AA151" si="49">+D47+D149</f>
        <v>665476.32999999996</v>
      </c>
      <c r="E151" s="23">
        <f t="shared" si="49"/>
        <v>0</v>
      </c>
      <c r="F151" s="22">
        <f t="shared" si="49"/>
        <v>493476.33000000007</v>
      </c>
      <c r="G151" s="23">
        <f t="shared" si="49"/>
        <v>0</v>
      </c>
      <c r="H151" s="22">
        <f t="shared" si="49"/>
        <v>181476.32999999996</v>
      </c>
      <c r="I151" s="23">
        <f t="shared" si="49"/>
        <v>0</v>
      </c>
      <c r="J151" s="22">
        <f t="shared" si="49"/>
        <v>-193023.67000000004</v>
      </c>
      <c r="K151" s="23">
        <f t="shared" si="49"/>
        <v>0</v>
      </c>
      <c r="L151" s="22">
        <f t="shared" si="49"/>
        <v>-37022.670000000042</v>
      </c>
      <c r="M151" s="23">
        <f t="shared" si="49"/>
        <v>0</v>
      </c>
      <c r="N151" s="22">
        <f t="shared" si="49"/>
        <v>-132772.67000000004</v>
      </c>
      <c r="O151" s="23">
        <f t="shared" si="49"/>
        <v>0</v>
      </c>
      <c r="P151" s="22">
        <f t="shared" si="49"/>
        <v>-6272.6699999999837</v>
      </c>
      <c r="Q151" s="23">
        <f t="shared" si="49"/>
        <v>0</v>
      </c>
      <c r="R151" s="22">
        <f t="shared" si="49"/>
        <v>832477.33</v>
      </c>
      <c r="S151" s="23">
        <f t="shared" si="49"/>
        <v>0</v>
      </c>
      <c r="T151" s="22">
        <f t="shared" si="49"/>
        <v>-142522.66999999998</v>
      </c>
      <c r="U151" s="23">
        <f t="shared" si="49"/>
        <v>0</v>
      </c>
      <c r="V151" s="22">
        <f t="shared" si="49"/>
        <v>-319022.67000000004</v>
      </c>
      <c r="W151" s="23">
        <f t="shared" si="49"/>
        <v>0</v>
      </c>
      <c r="X151" s="22">
        <f t="shared" si="49"/>
        <v>-384422.67</v>
      </c>
      <c r="Y151" s="23">
        <f t="shared" si="49"/>
        <v>0</v>
      </c>
      <c r="Z151" s="22">
        <f t="shared" si="49"/>
        <v>-371922.67000000004</v>
      </c>
      <c r="AA151" s="23">
        <f t="shared" si="49"/>
        <v>0</v>
      </c>
      <c r="AB151" s="25"/>
      <c r="AC151" s="22">
        <f>+AC47+AC149</f>
        <v>665476.32999999996</v>
      </c>
      <c r="AD151" s="23">
        <f>+AD47+AD149</f>
        <v>0</v>
      </c>
      <c r="AE151" s="125">
        <f>+AE47+AE149</f>
        <v>585923.96</v>
      </c>
      <c r="AF151" s="2"/>
      <c r="AG151" s="1"/>
      <c r="AH151" s="147">
        <f>AD151/AE151</f>
        <v>0</v>
      </c>
      <c r="AI151" s="148">
        <f>AC151/AE151</f>
        <v>1.1357725156008298</v>
      </c>
      <c r="AJ151" s="149">
        <f t="shared" si="48"/>
        <v>-1.1357725156008298</v>
      </c>
      <c r="AK151" s="1"/>
      <c r="AL151" s="201"/>
    </row>
    <row r="152" spans="1:38" ht="17.25" hidden="1" thickTop="1" thickBot="1" x14ac:dyDescent="0.3">
      <c r="A152" s="47"/>
      <c r="B152" s="57" t="s">
        <v>112</v>
      </c>
      <c r="C152" s="57"/>
      <c r="D152" s="39">
        <f t="shared" ref="D152:AA152" si="50">+D151/D47</f>
        <v>0.59985246980349738</v>
      </c>
      <c r="E152" s="40" t="e">
        <f t="shared" si="50"/>
        <v>#DIV/0!</v>
      </c>
      <c r="F152" s="39">
        <f t="shared" si="50"/>
        <v>0.46188349868962941</v>
      </c>
      <c r="G152" s="40" t="e">
        <f t="shared" si="50"/>
        <v>#DIV/0!</v>
      </c>
      <c r="H152" s="39">
        <f t="shared" si="50"/>
        <v>0.27902264760147594</v>
      </c>
      <c r="I152" s="40" t="e">
        <f t="shared" si="50"/>
        <v>#DIV/0!</v>
      </c>
      <c r="J152" s="39">
        <f t="shared" si="50"/>
        <v>-0.6139429707379136</v>
      </c>
      <c r="K152" s="40" t="e">
        <f t="shared" si="50"/>
        <v>#DIV/0!</v>
      </c>
      <c r="L152" s="39">
        <f t="shared" si="50"/>
        <v>-8.1475946302816987E-2</v>
      </c>
      <c r="M152" s="40" t="e">
        <f t="shared" si="50"/>
        <v>#DIV/0!</v>
      </c>
      <c r="N152" s="39">
        <f t="shared" si="50"/>
        <v>-0.35701175047055672</v>
      </c>
      <c r="O152" s="40" t="e">
        <f t="shared" si="50"/>
        <v>#DIV/0!</v>
      </c>
      <c r="P152" s="39">
        <f t="shared" si="50"/>
        <v>-1.7724413676179666E-2</v>
      </c>
      <c r="Q152" s="40" t="e">
        <f t="shared" si="50"/>
        <v>#DIV/0!</v>
      </c>
      <c r="R152" s="39">
        <f t="shared" si="50"/>
        <v>0.6456315573134791</v>
      </c>
      <c r="S152" s="40" t="e">
        <f t="shared" si="50"/>
        <v>#DIV/0!</v>
      </c>
      <c r="T152" s="39">
        <f t="shared" si="50"/>
        <v>-0.78568175303197341</v>
      </c>
      <c r="U152" s="40" t="e">
        <f t="shared" si="50"/>
        <v>#DIV/0!</v>
      </c>
      <c r="V152" s="39">
        <f t="shared" si="50"/>
        <v>-1.7114950107296139</v>
      </c>
      <c r="W152" s="40" t="e">
        <f t="shared" si="50"/>
        <v>#DIV/0!</v>
      </c>
      <c r="X152" s="39">
        <f t="shared" si="50"/>
        <v>-16.017611249999998</v>
      </c>
      <c r="Y152" s="40" t="e">
        <f t="shared" si="50"/>
        <v>#DIV/0!</v>
      </c>
      <c r="Z152" s="39">
        <f t="shared" si="50"/>
        <v>-9.7874386842105281</v>
      </c>
      <c r="AA152" s="40" t="e">
        <f t="shared" si="50"/>
        <v>#DIV/0!</v>
      </c>
      <c r="AB152" s="102"/>
      <c r="AC152" s="39">
        <f>+AC151/AC47</f>
        <v>0.59985246980349738</v>
      </c>
      <c r="AD152" s="40" t="e">
        <f>+AD151/AD47</f>
        <v>#DIV/0!</v>
      </c>
      <c r="AE152" s="127">
        <f>+AE151/AE47</f>
        <v>9.697516716319099E-2</v>
      </c>
      <c r="AF152" s="2"/>
      <c r="AG152" s="1"/>
      <c r="AH152" s="144"/>
      <c r="AI152" s="144"/>
      <c r="AJ152" s="146"/>
      <c r="AK152" s="1"/>
    </row>
    <row r="153" spans="1:38" s="70" customFormat="1" ht="15.75" thickTop="1" x14ac:dyDescent="0.25">
      <c r="A153" s="47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</row>
    <row r="154" spans="1:38" x14ac:dyDescent="0.25">
      <c r="A154" s="95"/>
      <c r="B154" s="70"/>
      <c r="C154" s="70"/>
      <c r="D154" s="70"/>
    </row>
    <row r="155" spans="1:38" x14ac:dyDescent="0.25">
      <c r="A155" s="95"/>
      <c r="B155" s="70"/>
      <c r="C155" s="70"/>
      <c r="D155" s="70"/>
    </row>
    <row r="156" spans="1:38" x14ac:dyDescent="0.25">
      <c r="A156" s="95"/>
      <c r="B156" s="70"/>
      <c r="C156" s="70"/>
      <c r="D156" s="70"/>
    </row>
    <row r="157" spans="1:38" x14ac:dyDescent="0.25">
      <c r="A157" s="95"/>
      <c r="B157" s="70"/>
      <c r="C157" s="70"/>
      <c r="D157" s="70"/>
    </row>
    <row r="158" spans="1:38" x14ac:dyDescent="0.25">
      <c r="A158" s="95"/>
      <c r="B158" s="70"/>
      <c r="C158" s="70"/>
      <c r="D158" s="70"/>
    </row>
    <row r="159" spans="1:38" x14ac:dyDescent="0.25">
      <c r="A159" s="95"/>
      <c r="B159" s="70"/>
      <c r="C159" s="70"/>
      <c r="D159" s="70"/>
      <c r="E159" s="90"/>
      <c r="G159" s="90"/>
      <c r="I159" s="90"/>
      <c r="K159" s="90"/>
      <c r="M159" s="90"/>
      <c r="O159" s="90"/>
    </row>
    <row r="160" spans="1:38" s="70" customFormat="1" x14ac:dyDescent="0.25">
      <c r="A160" s="227"/>
      <c r="B160" s="137" t="s">
        <v>184</v>
      </c>
      <c r="C160" s="109"/>
      <c r="D160" s="109"/>
      <c r="E160" s="251" t="str">
        <f>E4</f>
        <v>Actuals Jan</v>
      </c>
      <c r="F160" s="251" t="str">
        <f t="shared" ref="F160:AE160" si="51">F4</f>
        <v>Budget Feb</v>
      </c>
      <c r="G160" s="251" t="str">
        <f t="shared" si="51"/>
        <v>Actuals Feb</v>
      </c>
      <c r="H160" s="251" t="str">
        <f t="shared" si="51"/>
        <v>Budget Mar</v>
      </c>
      <c r="I160" s="251" t="str">
        <f t="shared" si="51"/>
        <v>Actuals Mar</v>
      </c>
      <c r="J160" s="251" t="str">
        <f t="shared" si="51"/>
        <v>Budget Apr</v>
      </c>
      <c r="K160" s="251" t="str">
        <f t="shared" si="51"/>
        <v>Actuals Apr</v>
      </c>
      <c r="L160" s="251" t="str">
        <f t="shared" si="51"/>
        <v>Budget May</v>
      </c>
      <c r="M160" s="251" t="str">
        <f t="shared" si="51"/>
        <v>Actuals May</v>
      </c>
      <c r="N160" s="251" t="str">
        <f t="shared" si="51"/>
        <v>Budget June</v>
      </c>
      <c r="O160" s="251" t="str">
        <f t="shared" si="51"/>
        <v>Actuals June</v>
      </c>
      <c r="P160" s="251" t="str">
        <f t="shared" si="51"/>
        <v>Budget July</v>
      </c>
      <c r="Q160" s="251" t="str">
        <f t="shared" si="51"/>
        <v>Actuals July</v>
      </c>
      <c r="R160" s="251" t="str">
        <f t="shared" si="51"/>
        <v>Budget - Aug</v>
      </c>
      <c r="S160" s="251" t="str">
        <f t="shared" si="51"/>
        <v>Actuals Aug</v>
      </c>
      <c r="T160" s="253"/>
      <c r="U160" s="251" t="str">
        <f t="shared" si="51"/>
        <v>Actuals Sep</v>
      </c>
      <c r="V160" s="253"/>
      <c r="W160" s="251" t="str">
        <f t="shared" si="51"/>
        <v>Actuals Oct</v>
      </c>
      <c r="X160" s="253"/>
      <c r="Y160" s="251" t="str">
        <f t="shared" si="51"/>
        <v>Actuals Nov</v>
      </c>
      <c r="Z160" s="253"/>
      <c r="AA160" s="251" t="str">
        <f t="shared" si="51"/>
        <v>Actuals Dec</v>
      </c>
      <c r="AB160" s="251"/>
      <c r="AC160" s="251" t="str">
        <f t="shared" si="51"/>
        <v>Budget - YTD</v>
      </c>
      <c r="AD160" s="251" t="str">
        <f t="shared" si="51"/>
        <v>Actuals - YTD</v>
      </c>
      <c r="AE160" s="251" t="str">
        <f t="shared" si="51"/>
        <v>Budget 2020</v>
      </c>
    </row>
    <row r="161" spans="1:31" s="70" customFormat="1" x14ac:dyDescent="0.25">
      <c r="A161" s="248" t="s">
        <v>116</v>
      </c>
      <c r="B161" s="247" t="s">
        <v>185</v>
      </c>
      <c r="C161" s="109"/>
      <c r="D161" s="109"/>
      <c r="E161" s="120">
        <f>SUM(E47)</f>
        <v>0</v>
      </c>
      <c r="F161" s="120">
        <f t="shared" ref="F161:AE161" si="52">SUM(F47)</f>
        <v>1068400</v>
      </c>
      <c r="G161" s="120">
        <f t="shared" si="52"/>
        <v>0</v>
      </c>
      <c r="H161" s="120">
        <f t="shared" si="52"/>
        <v>650400</v>
      </c>
      <c r="I161" s="120">
        <f t="shared" si="52"/>
        <v>0</v>
      </c>
      <c r="J161" s="120">
        <f t="shared" si="52"/>
        <v>314400</v>
      </c>
      <c r="K161" s="120">
        <f t="shared" si="52"/>
        <v>0</v>
      </c>
      <c r="L161" s="120">
        <f t="shared" si="52"/>
        <v>454400</v>
      </c>
      <c r="M161" s="120">
        <f t="shared" si="52"/>
        <v>0</v>
      </c>
      <c r="N161" s="120">
        <f t="shared" si="52"/>
        <v>371900</v>
      </c>
      <c r="O161" s="120">
        <f t="shared" si="52"/>
        <v>0</v>
      </c>
      <c r="P161" s="120">
        <f t="shared" si="52"/>
        <v>353900</v>
      </c>
      <c r="Q161" s="120">
        <f t="shared" si="52"/>
        <v>0</v>
      </c>
      <c r="R161" s="120">
        <f t="shared" si="52"/>
        <v>1289400</v>
      </c>
      <c r="S161" s="120">
        <f t="shared" si="52"/>
        <v>0</v>
      </c>
      <c r="T161" s="115"/>
      <c r="U161" s="120">
        <f t="shared" si="52"/>
        <v>0</v>
      </c>
      <c r="V161" s="115"/>
      <c r="W161" s="120">
        <f t="shared" si="52"/>
        <v>0</v>
      </c>
      <c r="X161" s="115"/>
      <c r="Y161" s="120">
        <f t="shared" si="52"/>
        <v>0</v>
      </c>
      <c r="Z161" s="115"/>
      <c r="AA161" s="120">
        <f>SUM(AA47)</f>
        <v>0</v>
      </c>
      <c r="AB161" s="120"/>
      <c r="AC161" s="120">
        <f t="shared" si="52"/>
        <v>1109400</v>
      </c>
      <c r="AD161" s="120">
        <f t="shared" si="52"/>
        <v>0</v>
      </c>
      <c r="AE161" s="120">
        <f t="shared" si="52"/>
        <v>6042000</v>
      </c>
    </row>
    <row r="162" spans="1:31" s="70" customFormat="1" x14ac:dyDescent="0.25">
      <c r="A162" s="246"/>
      <c r="B162" s="249" t="s">
        <v>186</v>
      </c>
      <c r="C162" s="245"/>
      <c r="D162" s="109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  <c r="R162" s="252"/>
      <c r="S162" s="252"/>
      <c r="T162" s="227"/>
      <c r="U162" s="252"/>
      <c r="V162" s="227"/>
      <c r="W162" s="252"/>
      <c r="X162" s="227"/>
      <c r="Y162" s="252"/>
      <c r="Z162" s="227"/>
      <c r="AA162" s="252"/>
      <c r="AB162" s="252"/>
      <c r="AC162" s="252"/>
      <c r="AD162" s="252"/>
      <c r="AE162" s="252"/>
    </row>
    <row r="163" spans="1:31" s="70" customFormat="1" x14ac:dyDescent="0.25">
      <c r="A163" s="246"/>
      <c r="B163" s="249" t="s">
        <v>187</v>
      </c>
      <c r="C163" s="245"/>
      <c r="D163" s="109"/>
      <c r="E163" s="120">
        <f>E161-E162</f>
        <v>0</v>
      </c>
      <c r="F163" s="120">
        <f t="shared" ref="F163:AE163" si="53">F161-F162</f>
        <v>1068400</v>
      </c>
      <c r="G163" s="120">
        <f t="shared" si="53"/>
        <v>0</v>
      </c>
      <c r="H163" s="120">
        <f t="shared" si="53"/>
        <v>650400</v>
      </c>
      <c r="I163" s="120">
        <f t="shared" si="53"/>
        <v>0</v>
      </c>
      <c r="J163" s="120">
        <f t="shared" si="53"/>
        <v>314400</v>
      </c>
      <c r="K163" s="120">
        <f t="shared" si="53"/>
        <v>0</v>
      </c>
      <c r="L163" s="120">
        <f t="shared" si="53"/>
        <v>454400</v>
      </c>
      <c r="M163" s="120">
        <f t="shared" si="53"/>
        <v>0</v>
      </c>
      <c r="N163" s="120">
        <f t="shared" si="53"/>
        <v>371900</v>
      </c>
      <c r="O163" s="120">
        <f t="shared" si="53"/>
        <v>0</v>
      </c>
      <c r="P163" s="120">
        <f t="shared" si="53"/>
        <v>353900</v>
      </c>
      <c r="Q163" s="120">
        <f t="shared" si="53"/>
        <v>0</v>
      </c>
      <c r="R163" s="120">
        <f t="shared" si="53"/>
        <v>1289400</v>
      </c>
      <c r="S163" s="120">
        <f t="shared" si="53"/>
        <v>0</v>
      </c>
      <c r="T163" s="115"/>
      <c r="U163" s="120">
        <f t="shared" si="53"/>
        <v>0</v>
      </c>
      <c r="V163" s="115"/>
      <c r="W163" s="120">
        <f t="shared" si="53"/>
        <v>0</v>
      </c>
      <c r="X163" s="115"/>
      <c r="Y163" s="120">
        <f t="shared" si="53"/>
        <v>0</v>
      </c>
      <c r="Z163" s="115"/>
      <c r="AA163" s="120">
        <f t="shared" si="53"/>
        <v>0</v>
      </c>
      <c r="AB163" s="120"/>
      <c r="AC163" s="120">
        <f t="shared" si="53"/>
        <v>1109400</v>
      </c>
      <c r="AD163" s="120">
        <f t="shared" si="53"/>
        <v>0</v>
      </c>
      <c r="AE163" s="120">
        <f t="shared" si="53"/>
        <v>6042000</v>
      </c>
    </row>
    <row r="164" spans="1:31" s="70" customFormat="1" x14ac:dyDescent="0.25">
      <c r="A164" s="246"/>
      <c r="B164" s="246"/>
      <c r="C164" s="245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227"/>
      <c r="U164" s="109"/>
      <c r="V164" s="227"/>
      <c r="W164" s="109"/>
      <c r="X164" s="227"/>
      <c r="Y164" s="109"/>
      <c r="Z164" s="227"/>
      <c r="AA164" s="109"/>
      <c r="AB164" s="109"/>
      <c r="AC164" s="109"/>
      <c r="AD164" s="109"/>
      <c r="AE164" s="109"/>
    </row>
    <row r="165" spans="1:31" s="70" customFormat="1" x14ac:dyDescent="0.25">
      <c r="A165" s="248" t="s">
        <v>114</v>
      </c>
      <c r="B165" s="247" t="s">
        <v>185</v>
      </c>
      <c r="C165" s="245"/>
      <c r="D165" s="109"/>
      <c r="E165" s="250">
        <f>SUM(E149)</f>
        <v>0</v>
      </c>
      <c r="F165" s="250">
        <f t="shared" ref="F165:AE165" si="54">SUM(F149)</f>
        <v>-574923.66999999993</v>
      </c>
      <c r="G165" s="250">
        <f t="shared" si="54"/>
        <v>0</v>
      </c>
      <c r="H165" s="250">
        <f t="shared" si="54"/>
        <v>-468923.67000000004</v>
      </c>
      <c r="I165" s="250">
        <f t="shared" si="54"/>
        <v>0</v>
      </c>
      <c r="J165" s="250">
        <f t="shared" si="54"/>
        <v>-507423.67000000004</v>
      </c>
      <c r="K165" s="250">
        <f t="shared" si="54"/>
        <v>0</v>
      </c>
      <c r="L165" s="250">
        <f t="shared" si="54"/>
        <v>-491422.67000000004</v>
      </c>
      <c r="M165" s="250">
        <f t="shared" si="54"/>
        <v>0</v>
      </c>
      <c r="N165" s="250">
        <f t="shared" si="54"/>
        <v>-504672.67000000004</v>
      </c>
      <c r="O165" s="250">
        <f t="shared" si="54"/>
        <v>0</v>
      </c>
      <c r="P165" s="250">
        <f t="shared" si="54"/>
        <v>-360172.67</v>
      </c>
      <c r="Q165" s="250">
        <f t="shared" si="54"/>
        <v>0</v>
      </c>
      <c r="R165" s="250">
        <f t="shared" si="54"/>
        <v>-456922.67000000004</v>
      </c>
      <c r="S165" s="250">
        <f t="shared" si="54"/>
        <v>0</v>
      </c>
      <c r="T165" s="254"/>
      <c r="U165" s="250">
        <f t="shared" si="54"/>
        <v>0</v>
      </c>
      <c r="V165" s="254"/>
      <c r="W165" s="250">
        <f t="shared" si="54"/>
        <v>0</v>
      </c>
      <c r="X165" s="254"/>
      <c r="Y165" s="250">
        <f t="shared" si="54"/>
        <v>0</v>
      </c>
      <c r="Z165" s="254"/>
      <c r="AA165" s="250">
        <f t="shared" si="54"/>
        <v>0</v>
      </c>
      <c r="AB165" s="250"/>
      <c r="AC165" s="250">
        <f t="shared" si="54"/>
        <v>-443923.67000000004</v>
      </c>
      <c r="AD165" s="250">
        <f t="shared" si="54"/>
        <v>0</v>
      </c>
      <c r="AE165" s="250">
        <f t="shared" si="54"/>
        <v>-5456076.04</v>
      </c>
    </row>
    <row r="166" spans="1:31" s="70" customFormat="1" x14ac:dyDescent="0.25">
      <c r="A166" s="246"/>
      <c r="B166" s="249" t="s">
        <v>186</v>
      </c>
      <c r="C166" s="245"/>
      <c r="D166" s="109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  <c r="R166" s="252"/>
      <c r="S166" s="252"/>
      <c r="T166" s="227"/>
      <c r="U166" s="252"/>
      <c r="V166" s="227"/>
      <c r="W166" s="252"/>
      <c r="X166" s="227"/>
      <c r="Y166" s="252"/>
      <c r="Z166" s="227"/>
      <c r="AA166" s="252"/>
      <c r="AB166" s="252"/>
      <c r="AC166" s="252"/>
      <c r="AD166" s="252"/>
      <c r="AE166" s="252"/>
    </row>
    <row r="167" spans="1:31" s="70" customFormat="1" x14ac:dyDescent="0.25">
      <c r="A167" s="246"/>
      <c r="B167" s="249" t="s">
        <v>187</v>
      </c>
      <c r="C167" s="245"/>
      <c r="D167" s="109"/>
      <c r="E167" s="109">
        <f>E165-E166</f>
        <v>0</v>
      </c>
      <c r="F167" s="109">
        <f t="shared" ref="F167:AE167" si="55">F165-F166</f>
        <v>-574923.66999999993</v>
      </c>
      <c r="G167" s="109">
        <f t="shared" si="55"/>
        <v>0</v>
      </c>
      <c r="H167" s="109">
        <f t="shared" si="55"/>
        <v>-468923.67000000004</v>
      </c>
      <c r="I167" s="109">
        <f t="shared" si="55"/>
        <v>0</v>
      </c>
      <c r="J167" s="109">
        <f t="shared" si="55"/>
        <v>-507423.67000000004</v>
      </c>
      <c r="K167" s="109">
        <f t="shared" si="55"/>
        <v>0</v>
      </c>
      <c r="L167" s="109">
        <f t="shared" si="55"/>
        <v>-491422.67000000004</v>
      </c>
      <c r="M167" s="109">
        <f t="shared" si="55"/>
        <v>0</v>
      </c>
      <c r="N167" s="109">
        <f t="shared" si="55"/>
        <v>-504672.67000000004</v>
      </c>
      <c r="O167" s="109">
        <f t="shared" si="55"/>
        <v>0</v>
      </c>
      <c r="P167" s="109">
        <f t="shared" si="55"/>
        <v>-360172.67</v>
      </c>
      <c r="Q167" s="109">
        <f t="shared" si="55"/>
        <v>0</v>
      </c>
      <c r="R167" s="109">
        <f t="shared" si="55"/>
        <v>-456922.67000000004</v>
      </c>
      <c r="S167" s="109">
        <f t="shared" si="55"/>
        <v>0</v>
      </c>
      <c r="T167" s="227"/>
      <c r="U167" s="109">
        <f t="shared" si="55"/>
        <v>0</v>
      </c>
      <c r="V167" s="227"/>
      <c r="W167" s="109">
        <f t="shared" si="55"/>
        <v>0</v>
      </c>
      <c r="X167" s="227"/>
      <c r="Y167" s="109">
        <f t="shared" si="55"/>
        <v>0</v>
      </c>
      <c r="Z167" s="227"/>
      <c r="AA167" s="109">
        <f t="shared" si="55"/>
        <v>0</v>
      </c>
      <c r="AB167" s="109"/>
      <c r="AC167" s="109">
        <f t="shared" si="55"/>
        <v>-443923.67000000004</v>
      </c>
      <c r="AD167" s="109">
        <f t="shared" si="55"/>
        <v>0</v>
      </c>
      <c r="AE167" s="109">
        <f t="shared" si="55"/>
        <v>-5456076.04</v>
      </c>
    </row>
    <row r="168" spans="1:31" s="70" customFormat="1" x14ac:dyDescent="0.25">
      <c r="A168" s="246"/>
      <c r="B168" s="246"/>
      <c r="C168" s="245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227"/>
      <c r="U168" s="109"/>
      <c r="V168" s="227"/>
      <c r="W168" s="109"/>
      <c r="X168" s="227"/>
      <c r="Y168" s="109"/>
      <c r="Z168" s="227"/>
      <c r="AA168" s="109"/>
      <c r="AB168" s="109"/>
      <c r="AC168" s="109"/>
      <c r="AD168" s="109"/>
      <c r="AE168" s="109"/>
    </row>
    <row r="169" spans="1:31" x14ac:dyDescent="0.25"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</row>
    <row r="170" spans="1:31" x14ac:dyDescent="0.25"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</row>
    <row r="171" spans="1:31" x14ac:dyDescent="0.25"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</row>
  </sheetData>
  <mergeCells count="87">
    <mergeCell ref="A52:B52"/>
    <mergeCell ref="A51:B51"/>
    <mergeCell ref="A50:B50"/>
    <mergeCell ref="A14:B14"/>
    <mergeCell ref="A13:B13"/>
    <mergeCell ref="A45:B45"/>
    <mergeCell ref="A31:B31"/>
    <mergeCell ref="A35:B35"/>
    <mergeCell ref="A36:B36"/>
    <mergeCell ref="A37:B37"/>
    <mergeCell ref="A38:B38"/>
    <mergeCell ref="A40:B40"/>
    <mergeCell ref="D1:AE2"/>
    <mergeCell ref="D3:G3"/>
    <mergeCell ref="A6:B6"/>
    <mergeCell ref="A7:B7"/>
    <mergeCell ref="A17:B17"/>
    <mergeCell ref="A16:B16"/>
    <mergeCell ref="A15:B15"/>
    <mergeCell ref="A8:B8"/>
    <mergeCell ref="A9:B9"/>
    <mergeCell ref="A12:B12"/>
    <mergeCell ref="A11:B11"/>
    <mergeCell ref="A10:B10"/>
    <mergeCell ref="A64:B64"/>
    <mergeCell ref="A67:B67"/>
    <mergeCell ref="A57:B57"/>
    <mergeCell ref="A56:B56"/>
    <mergeCell ref="A128:B128"/>
    <mergeCell ref="A76:B76"/>
    <mergeCell ref="A71:B71"/>
    <mergeCell ref="A75:B75"/>
    <mergeCell ref="A79:B79"/>
    <mergeCell ref="A93:B93"/>
    <mergeCell ref="A98:B98"/>
    <mergeCell ref="A113:B113"/>
    <mergeCell ref="A101:B101"/>
    <mergeCell ref="A114:B114"/>
    <mergeCell ref="A120:B120"/>
    <mergeCell ref="A133:B133"/>
    <mergeCell ref="A115:B115"/>
    <mergeCell ref="AF133:AG133"/>
    <mergeCell ref="AF50:AG50"/>
    <mergeCell ref="AF51:AG51"/>
    <mergeCell ref="AF52:AG52"/>
    <mergeCell ref="AF56:AG56"/>
    <mergeCell ref="AF57:AG57"/>
    <mergeCell ref="AF64:AG64"/>
    <mergeCell ref="AF67:AG67"/>
    <mergeCell ref="AF71:AG71"/>
    <mergeCell ref="AF75:AG75"/>
    <mergeCell ref="AF76:AG76"/>
    <mergeCell ref="AF79:AG79"/>
    <mergeCell ref="AF93:AG93"/>
    <mergeCell ref="AF112:AG112"/>
    <mergeCell ref="AF16:AG16"/>
    <mergeCell ref="AF17:AG17"/>
    <mergeCell ref="AF115:AG115"/>
    <mergeCell ref="AF120:AG120"/>
    <mergeCell ref="AF128:AG128"/>
    <mergeCell ref="AF98:AG98"/>
    <mergeCell ref="AF101:AG101"/>
    <mergeCell ref="AF113:AG113"/>
    <mergeCell ref="AF114:AG114"/>
    <mergeCell ref="AF31:AG31"/>
    <mergeCell ref="AF35:AG35"/>
    <mergeCell ref="AF36:AG36"/>
    <mergeCell ref="AF37:AG37"/>
    <mergeCell ref="AF38:AG38"/>
    <mergeCell ref="AF45:AG45"/>
    <mergeCell ref="AF44:AG44"/>
    <mergeCell ref="AF11:AG11"/>
    <mergeCell ref="AF12:AG12"/>
    <mergeCell ref="AF13:AG13"/>
    <mergeCell ref="AF14:AG14"/>
    <mergeCell ref="AF15:AG15"/>
    <mergeCell ref="AF6:AG6"/>
    <mergeCell ref="AF7:AG7"/>
    <mergeCell ref="AF8:AG8"/>
    <mergeCell ref="AF9:AG9"/>
    <mergeCell ref="AF10:AG10"/>
    <mergeCell ref="AF34:AG34"/>
    <mergeCell ref="AF43:AG43"/>
    <mergeCell ref="AF40:AG40"/>
    <mergeCell ref="AF42:AG42"/>
    <mergeCell ref="AF41:AG41"/>
    <mergeCell ref="AF39:AG39"/>
  </mergeCells>
  <conditionalFormatting sqref="AJ6:AJ47">
    <cfRule type="cellIs" dxfId="12" priority="9" operator="greaterThan">
      <formula>0</formula>
    </cfRule>
    <cfRule type="cellIs" dxfId="11" priority="10" operator="lessThan">
      <formula>0</formula>
    </cfRule>
  </conditionalFormatting>
  <conditionalFormatting sqref="AJ50:AJ152">
    <cfRule type="cellIs" dxfId="10" priority="7" operator="greaterThan">
      <formula>0</formula>
    </cfRule>
    <cfRule type="cellIs" dxfId="9" priority="8" operator="lessThan">
      <formula>0</formula>
    </cfRule>
  </conditionalFormatting>
  <conditionalFormatting sqref="D152:AE152">
    <cfRule type="cellIs" dxfId="8" priority="6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A4D1-D140-4DC3-8995-6AC64E12F3E9}">
  <dimension ref="A1:AP23"/>
  <sheetViews>
    <sheetView zoomScaleNormal="100" workbookViewId="0">
      <selection activeCell="Q22" sqref="Q22"/>
    </sheetView>
  </sheetViews>
  <sheetFormatPr defaultRowHeight="15" x14ac:dyDescent="0.25"/>
  <cols>
    <col min="1" max="1" width="2" style="109" customWidth="1"/>
    <col min="2" max="2" width="24" style="109" bestFit="1" customWidth="1"/>
    <col min="3" max="3" width="13.140625" style="109" customWidth="1"/>
    <col min="4" max="4" width="12.42578125" style="109" bestFit="1" customWidth="1"/>
    <col min="5" max="5" width="14.140625" style="109" customWidth="1"/>
    <col min="6" max="6" width="9.140625" style="109"/>
    <col min="7" max="7" width="25.140625" style="109" bestFit="1" customWidth="1"/>
    <col min="8" max="8" width="1.7109375" style="109" customWidth="1"/>
    <col min="9" max="9" width="25" style="109" bestFit="1" customWidth="1"/>
    <col min="10" max="10" width="1.7109375" style="109" customWidth="1"/>
    <col min="11" max="11" width="14.28515625" style="109" bestFit="1" customWidth="1"/>
    <col min="12" max="12" width="1.85546875" style="109" customWidth="1"/>
    <col min="13" max="13" width="19.28515625" style="109" customWidth="1"/>
    <col min="14" max="16384" width="9.140625" style="109"/>
  </cols>
  <sheetData>
    <row r="1" spans="1:42" ht="27" customHeight="1" x14ac:dyDescent="0.25">
      <c r="A1" s="260" t="s">
        <v>170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42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pans="1:42" ht="15.75" thickBot="1" x14ac:dyDescent="0.3">
      <c r="G3" s="227"/>
      <c r="H3" s="227"/>
      <c r="I3" s="227"/>
      <c r="J3" s="227"/>
      <c r="K3" s="227"/>
      <c r="L3" s="227"/>
      <c r="M3" s="227"/>
    </row>
    <row r="4" spans="1:42" ht="18.75" x14ac:dyDescent="0.3">
      <c r="B4" s="139" t="s">
        <v>79</v>
      </c>
      <c r="C4" s="138" t="s">
        <v>22</v>
      </c>
      <c r="D4" s="136" t="s">
        <v>23</v>
      </c>
      <c r="E4" s="138" t="s">
        <v>175</v>
      </c>
      <c r="G4" s="228" t="s">
        <v>173</v>
      </c>
      <c r="H4" s="229"/>
      <c r="I4" s="230" t="s">
        <v>174</v>
      </c>
      <c r="J4" s="224"/>
      <c r="K4" s="228" t="s">
        <v>24</v>
      </c>
      <c r="L4" s="229"/>
      <c r="M4" s="230" t="s">
        <v>171</v>
      </c>
      <c r="P4" s="111"/>
      <c r="Q4" s="112" t="s">
        <v>85</v>
      </c>
      <c r="R4" s="112" t="s">
        <v>86</v>
      </c>
      <c r="S4" s="112" t="s">
        <v>87</v>
      </c>
      <c r="T4" s="112" t="s">
        <v>88</v>
      </c>
      <c r="U4" s="112" t="s">
        <v>89</v>
      </c>
      <c r="V4" s="112" t="s">
        <v>90</v>
      </c>
      <c r="W4" s="112" t="s">
        <v>91</v>
      </c>
      <c r="X4" s="112" t="s">
        <v>92</v>
      </c>
      <c r="Y4" s="112" t="s">
        <v>93</v>
      </c>
      <c r="Z4" s="112" t="s">
        <v>104</v>
      </c>
      <c r="AA4" s="112" t="s">
        <v>95</v>
      </c>
      <c r="AB4" s="113" t="s">
        <v>96</v>
      </c>
    </row>
    <row r="5" spans="1:42" x14ac:dyDescent="0.25">
      <c r="B5" s="137" t="s">
        <v>41</v>
      </c>
      <c r="C5" s="140">
        <f>'Årsbudget - Utfall'!AC53</f>
        <v>0</v>
      </c>
      <c r="D5" s="140">
        <f>'Årsbudget - Utfall'!AD53</f>
        <v>0</v>
      </c>
      <c r="E5" s="140">
        <f>'Årsbudget - Utfall'!AE53</f>
        <v>100000</v>
      </c>
      <c r="G5" s="236">
        <f>D5/E5</f>
        <v>0</v>
      </c>
      <c r="H5" s="225"/>
      <c r="I5" s="237">
        <f t="shared" ref="I5:I12" si="0">C5/E5</f>
        <v>0</v>
      </c>
      <c r="J5" s="225"/>
      <c r="K5" s="231">
        <f t="shared" ref="K5:K12" si="1">G5-I5</f>
        <v>0</v>
      </c>
      <c r="L5" s="226"/>
      <c r="M5" s="232" t="e">
        <f>B5-C5</f>
        <v>#VALUE!</v>
      </c>
      <c r="P5" s="114" t="s">
        <v>126</v>
      </c>
      <c r="Q5" s="227">
        <f>SUM('Årsbudget - Utfall'!D53,'Årsbudget - Utfall'!D59,'Årsbudget - Utfall'!D60,'Årsbudget - Utfall'!D65,'Årsbudget - Utfall'!D69,'Årsbudget - Utfall'!D72,'Årsbudget - Utfall'!D121,'Årsbudget - Utfall'!D129)</f>
        <v>33334</v>
      </c>
      <c r="R5" s="227">
        <f>SUM('Årsbudget - Utfall'!F53,'Årsbudget - Utfall'!F59,'Årsbudget - Utfall'!F60,'Årsbudget - Utfall'!F65,'Årsbudget - Utfall'!F69,'Årsbudget - Utfall'!F72,'Årsbudget - Utfall'!F121,'Årsbudget - Utfall'!F129)</f>
        <v>33334</v>
      </c>
      <c r="S5" s="227">
        <f>SUM('Årsbudget - Utfall'!H53,'Årsbudget - Utfall'!H59,'Årsbudget - Utfall'!H60,'Årsbudget - Utfall'!H65,'Årsbudget - Utfall'!H69,'Årsbudget - Utfall'!H72,'Årsbudget - Utfall'!H121,'Årsbudget - Utfall'!H129)</f>
        <v>121334</v>
      </c>
      <c r="T5" s="227">
        <f>SUM('Årsbudget - Utfall'!J53,'Årsbudget - Utfall'!J59,'Årsbudget - Utfall'!J60,'Årsbudget - Utfall'!J65,'Årsbudget - Utfall'!J69,'Årsbudget - Utfall'!J72,'Årsbudget - Utfall'!J121,'Årsbudget - Utfall'!J129)</f>
        <v>73334</v>
      </c>
      <c r="U5" s="227">
        <f>SUM('Årsbudget - Utfall'!L53,'Årsbudget - Utfall'!L59,'Årsbudget - Utfall'!L60,'Årsbudget - Utfall'!L65,'Årsbudget - Utfall'!L69,'Årsbudget - Utfall'!L72,'Årsbudget - Utfall'!L121,'Årsbudget - Utfall'!L129)</f>
        <v>33333</v>
      </c>
      <c r="V5" s="227">
        <f>SUM('Årsbudget - Utfall'!N53,'Årsbudget - Utfall'!N59,'Årsbudget - Utfall'!N60,'Årsbudget - Utfall'!N65,'Årsbudget - Utfall'!N69,'Årsbudget - Utfall'!N72,'Årsbudget - Utfall'!N121,'Årsbudget - Utfall'!N129)</f>
        <v>58333</v>
      </c>
      <c r="W5" s="227">
        <f>SUM('Årsbudget - Utfall'!P53,'Årsbudget - Utfall'!P59,'Årsbudget - Utfall'!P60,'Årsbudget - Utfall'!P65,'Årsbudget - Utfall'!P69,'Årsbudget - Utfall'!P72,'Årsbudget - Utfall'!P121,'Årsbudget - Utfall'!P129)</f>
        <v>33333</v>
      </c>
      <c r="X5" s="227">
        <f>SUM('Årsbudget - Utfall'!R53,'Årsbudget - Utfall'!R59,'Årsbudget - Utfall'!R60,'Årsbudget - Utfall'!R65,'Årsbudget - Utfall'!R69,'Årsbudget - Utfall'!R72,'Årsbudget - Utfall'!R121,'Årsbudget - Utfall'!R129)</f>
        <v>58333</v>
      </c>
      <c r="Y5" s="227">
        <f>SUM('Årsbudget - Utfall'!T53,'Årsbudget - Utfall'!T59,'Årsbudget - Utfall'!T60,'Årsbudget - Utfall'!T65,'Årsbudget - Utfall'!T69,'Årsbudget - Utfall'!T72,'Årsbudget - Utfall'!T121,'Årsbudget - Utfall'!T129)</f>
        <v>58333</v>
      </c>
      <c r="Z5" s="227">
        <f>SUM('Årsbudget - Utfall'!V53,'Årsbudget - Utfall'!V59,'Årsbudget - Utfall'!V60,'Årsbudget - Utfall'!V65,'Årsbudget - Utfall'!V69,'Årsbudget - Utfall'!V72,'Årsbudget - Utfall'!V121,'Årsbudget - Utfall'!V129)</f>
        <v>58333</v>
      </c>
      <c r="AA5" s="227">
        <f>SUM('Årsbudget - Utfall'!X53,'Årsbudget - Utfall'!X59,'Årsbudget - Utfall'!X60,'Årsbudget - Utfall'!X65,'Årsbudget - Utfall'!X69,'Årsbudget - Utfall'!X72,'Årsbudget - Utfall'!X121,'Årsbudget - Utfall'!X129)</f>
        <v>33333</v>
      </c>
      <c r="AB5" s="241">
        <f>SUM('Årsbudget - Utfall'!Z53,'Årsbudget - Utfall'!Z59,'Årsbudget - Utfall'!Z60,'Årsbudget - Utfall'!Z65,'Årsbudget - Utfall'!Z69,'Årsbudget - Utfall'!Z72,'Årsbudget - Utfall'!Z121,'Årsbudget - Utfall'!Z129)</f>
        <v>33333</v>
      </c>
    </row>
    <row r="6" spans="1:42" x14ac:dyDescent="0.25">
      <c r="B6" s="137" t="s">
        <v>106</v>
      </c>
      <c r="C6" s="140">
        <f>'Årsbudget - Utfall'!AC59</f>
        <v>0</v>
      </c>
      <c r="D6" s="140">
        <f>'Årsbudget - Utfall'!AD59</f>
        <v>0</v>
      </c>
      <c r="E6" s="140">
        <f>'Årsbudget - Utfall'!AE59</f>
        <v>40000</v>
      </c>
      <c r="G6" s="236">
        <f t="shared" ref="G6:G14" si="2">D6/E6</f>
        <v>0</v>
      </c>
      <c r="H6" s="225"/>
      <c r="I6" s="237">
        <f t="shared" si="0"/>
        <v>0</v>
      </c>
      <c r="J6" s="225"/>
      <c r="K6" s="231">
        <f t="shared" si="1"/>
        <v>0</v>
      </c>
      <c r="L6" s="226"/>
      <c r="M6" s="232" t="e">
        <f t="shared" ref="M6:M12" si="3">B6-C6</f>
        <v>#VALUE!</v>
      </c>
      <c r="P6" s="117" t="s">
        <v>105</v>
      </c>
      <c r="Q6" s="118">
        <f>SUM('Årsbudget - Utfall'!E53,'Årsbudget - Utfall'!E59,'Årsbudget - Utfall'!E60,'Årsbudget - Utfall'!E65,'Årsbudget - Utfall'!E69,'Årsbudget - Utfall'!E72,'Årsbudget - Utfall'!E121,'Årsbudget - Utfall'!E129)</f>
        <v>0</v>
      </c>
      <c r="R6" s="118">
        <f>SUM('Årsbudget - Utfall'!G53,'Årsbudget - Utfall'!G59,'Årsbudget - Utfall'!G60,'Årsbudget - Utfall'!G65,'Årsbudget - Utfall'!G69,'Årsbudget - Utfall'!G72,'Årsbudget - Utfall'!G121,'Årsbudget - Utfall'!G129)</f>
        <v>0</v>
      </c>
      <c r="S6" s="118">
        <f>SUM('Årsbudget - Utfall'!I53,'Årsbudget - Utfall'!I59,'Årsbudget - Utfall'!I60,'Årsbudget - Utfall'!I65,'Årsbudget - Utfall'!I69,'Årsbudget - Utfall'!I72,'Årsbudget - Utfall'!I121,'Årsbudget - Utfall'!I129)</f>
        <v>0</v>
      </c>
      <c r="T6" s="118">
        <f>SUM('Årsbudget - Utfall'!K53,'Årsbudget - Utfall'!K59,'Årsbudget - Utfall'!K60,'Årsbudget - Utfall'!K65,'Årsbudget - Utfall'!K69,'Årsbudget - Utfall'!K72,'Årsbudget - Utfall'!K121,'Årsbudget - Utfall'!K129)</f>
        <v>0</v>
      </c>
      <c r="U6" s="118">
        <f>SUM('Årsbudget - Utfall'!M53,'Årsbudget - Utfall'!M59,'Årsbudget - Utfall'!M60,'Årsbudget - Utfall'!M65,'Årsbudget - Utfall'!M69,'Årsbudget - Utfall'!M72,'Årsbudget - Utfall'!M121,'Årsbudget - Utfall'!M129)</f>
        <v>0</v>
      </c>
      <c r="V6" s="118">
        <f>SUM('Årsbudget - Utfall'!O53,'Årsbudget - Utfall'!O59,'Årsbudget - Utfall'!O60,'Årsbudget - Utfall'!O65,'Årsbudget - Utfall'!O69,'Årsbudget - Utfall'!O72,'Årsbudget - Utfall'!O121,'Årsbudget - Utfall'!O129)</f>
        <v>0</v>
      </c>
      <c r="W6" s="118">
        <f>SUM('Årsbudget - Utfall'!Q53,'Årsbudget - Utfall'!Q59,'Årsbudget - Utfall'!Q60,'Årsbudget - Utfall'!Q65,'Årsbudget - Utfall'!Q69,'Årsbudget - Utfall'!Q72,'Årsbudget - Utfall'!Q121,'Årsbudget - Utfall'!Q129)</f>
        <v>0</v>
      </c>
      <c r="X6" s="118">
        <f>SUM('Årsbudget - Utfall'!S53,'Årsbudget - Utfall'!S59,'Årsbudget - Utfall'!S60,'Årsbudget - Utfall'!S65,'Årsbudget - Utfall'!S69,'Årsbudget - Utfall'!S72,'Årsbudget - Utfall'!S121,'Årsbudget - Utfall'!S129)</f>
        <v>0</v>
      </c>
      <c r="Y6" s="118">
        <f>SUM('Årsbudget - Utfall'!U53,'Årsbudget - Utfall'!U59,'Årsbudget - Utfall'!U60,'Årsbudget - Utfall'!U65,'Årsbudget - Utfall'!U69,'Årsbudget - Utfall'!U72,'Årsbudget - Utfall'!U121,'Årsbudget - Utfall'!U129)</f>
        <v>0</v>
      </c>
      <c r="Z6" s="118">
        <f>SUM('Årsbudget - Utfall'!W53,'Årsbudget - Utfall'!W59,'Årsbudget - Utfall'!W60,'Årsbudget - Utfall'!W65,'Årsbudget - Utfall'!W69,'Årsbudget - Utfall'!W72,'Årsbudget - Utfall'!W121,'Årsbudget - Utfall'!W129)</f>
        <v>0</v>
      </c>
      <c r="AA6" s="118">
        <f>SUM('Årsbudget - Utfall'!Y53,'Årsbudget - Utfall'!Y59,'Årsbudget - Utfall'!Y60,'Årsbudget - Utfall'!Y65,'Årsbudget - Utfall'!Y69,'Årsbudget - Utfall'!Y72,'Årsbudget - Utfall'!Y121,'Årsbudget - Utfall'!Y129)</f>
        <v>0</v>
      </c>
      <c r="AB6" s="119">
        <f>SUM('Årsbudget - Utfall'!AA53,'Årsbudget - Utfall'!AA59,'Årsbudget - Utfall'!AA60,'Årsbudget - Utfall'!AA65,'Årsbudget - Utfall'!AA69,'Årsbudget - Utfall'!AA72,'Årsbudget - Utfall'!AA121,'Årsbudget - Utfall'!AA129)</f>
        <v>0</v>
      </c>
    </row>
    <row r="7" spans="1:42" x14ac:dyDescent="0.25">
      <c r="B7" s="137" t="s">
        <v>167</v>
      </c>
      <c r="C7" s="140">
        <f>'Årsbudget - Utfall'!AC60</f>
        <v>0</v>
      </c>
      <c r="D7" s="140">
        <f>'Årsbudget - Utfall'!AD60</f>
        <v>0</v>
      </c>
      <c r="E7" s="140">
        <f>'Årsbudget - Utfall'!AE60</f>
        <v>40000</v>
      </c>
      <c r="G7" s="236">
        <f t="shared" si="2"/>
        <v>0</v>
      </c>
      <c r="H7" s="225"/>
      <c r="I7" s="237">
        <f t="shared" si="0"/>
        <v>0</v>
      </c>
      <c r="J7" s="225"/>
      <c r="K7" s="231">
        <f t="shared" si="1"/>
        <v>0</v>
      </c>
      <c r="L7" s="226"/>
      <c r="M7" s="232" t="e">
        <f t="shared" si="3"/>
        <v>#VALUE!</v>
      </c>
    </row>
    <row r="8" spans="1:42" x14ac:dyDescent="0.25">
      <c r="B8" s="137" t="s">
        <v>46</v>
      </c>
      <c r="C8" s="120">
        <f>'Årsbudget - Utfall'!AC65</f>
        <v>0</v>
      </c>
      <c r="D8" s="120">
        <f>'Årsbudget - Utfall'!AD65</f>
        <v>0</v>
      </c>
      <c r="E8" s="120">
        <f>'Årsbudget - Utfall'!AE65</f>
        <v>40000</v>
      </c>
      <c r="G8" s="236">
        <f>D8/E8</f>
        <v>0</v>
      </c>
      <c r="H8" s="225"/>
      <c r="I8" s="237">
        <f>C8/E8</f>
        <v>0</v>
      </c>
      <c r="J8" s="225"/>
      <c r="K8" s="231">
        <f t="shared" si="1"/>
        <v>0</v>
      </c>
      <c r="L8" s="226"/>
      <c r="M8" s="232" t="e">
        <f t="shared" si="3"/>
        <v>#VALUE!</v>
      </c>
    </row>
    <row r="9" spans="1:42" x14ac:dyDescent="0.25">
      <c r="B9" s="137" t="s">
        <v>47</v>
      </c>
      <c r="C9" s="120">
        <f>'Årsbudget - Utfall'!AC69</f>
        <v>0</v>
      </c>
      <c r="D9" s="120">
        <f>'Årsbudget - Utfall'!AD69</f>
        <v>0</v>
      </c>
      <c r="E9" s="120">
        <f>'Årsbudget - Utfall'!AE69</f>
        <v>0</v>
      </c>
      <c r="G9" s="236" t="e">
        <f>D9/E9</f>
        <v>#DIV/0!</v>
      </c>
      <c r="H9" s="225"/>
      <c r="I9" s="237" t="e">
        <f>C9/E9</f>
        <v>#DIV/0!</v>
      </c>
      <c r="J9" s="225"/>
      <c r="K9" s="231" t="e">
        <f t="shared" si="1"/>
        <v>#DIV/0!</v>
      </c>
      <c r="L9" s="226"/>
      <c r="M9" s="232" t="e">
        <f t="shared" si="3"/>
        <v>#VALUE!</v>
      </c>
    </row>
    <row r="10" spans="1:42" x14ac:dyDescent="0.25">
      <c r="B10" s="137" t="s">
        <v>48</v>
      </c>
      <c r="C10" s="120">
        <f>'Årsbudget - Utfall'!AC72</f>
        <v>0</v>
      </c>
      <c r="D10" s="120">
        <f>'Årsbudget - Utfall'!AD72</f>
        <v>0</v>
      </c>
      <c r="E10" s="120">
        <f>'Årsbudget - Utfall'!AE72</f>
        <v>8000</v>
      </c>
      <c r="G10" s="236">
        <f t="shared" si="2"/>
        <v>0</v>
      </c>
      <c r="H10" s="225"/>
      <c r="I10" s="237">
        <f t="shared" si="0"/>
        <v>0</v>
      </c>
      <c r="J10" s="225"/>
      <c r="K10" s="231">
        <f t="shared" si="1"/>
        <v>0</v>
      </c>
      <c r="L10" s="226"/>
      <c r="M10" s="232" t="e">
        <f t="shared" si="3"/>
        <v>#VALUE!</v>
      </c>
    </row>
    <row r="11" spans="1:42" x14ac:dyDescent="0.25">
      <c r="B11" s="137" t="s">
        <v>78</v>
      </c>
      <c r="C11" s="120">
        <f>'Årsbudget - Utfall'!AC121</f>
        <v>33334</v>
      </c>
      <c r="D11" s="120">
        <f>'Årsbudget - Utfall'!AD121</f>
        <v>0</v>
      </c>
      <c r="E11" s="120">
        <f>'Årsbudget - Utfall'!AE121</f>
        <v>400000</v>
      </c>
      <c r="G11" s="236">
        <f t="shared" si="2"/>
        <v>0</v>
      </c>
      <c r="H11" s="225"/>
      <c r="I11" s="237">
        <f t="shared" si="0"/>
        <v>8.3335000000000006E-2</v>
      </c>
      <c r="J11" s="225"/>
      <c r="K11" s="231">
        <f t="shared" si="1"/>
        <v>-8.3335000000000006E-2</v>
      </c>
      <c r="L11" s="226"/>
      <c r="M11" s="232" t="e">
        <f t="shared" si="3"/>
        <v>#VALUE!</v>
      </c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</row>
    <row r="12" spans="1:42" x14ac:dyDescent="0.25">
      <c r="B12" s="137" t="s">
        <v>80</v>
      </c>
      <c r="C12" s="120">
        <f>'Årsbudget - Utfall'!AC129</f>
        <v>0</v>
      </c>
      <c r="D12" s="120">
        <f>'Årsbudget - Utfall'!AD129</f>
        <v>0</v>
      </c>
      <c r="E12" s="120">
        <f>'Årsbudget - Utfall'!AE129</f>
        <v>0</v>
      </c>
      <c r="G12" s="236" t="e">
        <f t="shared" si="2"/>
        <v>#DIV/0!</v>
      </c>
      <c r="H12" s="225"/>
      <c r="I12" s="237" t="e">
        <f t="shared" si="0"/>
        <v>#DIV/0!</v>
      </c>
      <c r="J12" s="225"/>
      <c r="K12" s="231" t="e">
        <f t="shared" si="1"/>
        <v>#DIV/0!</v>
      </c>
      <c r="L12" s="226"/>
      <c r="M12" s="232" t="e">
        <f t="shared" si="3"/>
        <v>#VALUE!</v>
      </c>
      <c r="P12" s="137"/>
    </row>
    <row r="13" spans="1:42" x14ac:dyDescent="0.25">
      <c r="B13" s="137"/>
      <c r="C13" s="141"/>
      <c r="D13" s="141"/>
      <c r="E13" s="118"/>
      <c r="G13" s="236"/>
      <c r="H13" s="225"/>
      <c r="I13" s="237"/>
      <c r="J13" s="225"/>
      <c r="K13" s="231"/>
      <c r="L13" s="226"/>
      <c r="M13" s="232"/>
      <c r="P13" s="137"/>
    </row>
    <row r="14" spans="1:42" ht="15.75" thickBot="1" x14ac:dyDescent="0.3">
      <c r="B14" s="137" t="s">
        <v>133</v>
      </c>
      <c r="C14" s="142">
        <f>SUM(C5:C13)</f>
        <v>33334</v>
      </c>
      <c r="D14" s="142">
        <f>SUM(D5:D13)</f>
        <v>0</v>
      </c>
      <c r="E14" s="142">
        <f>SUM(E5:E13)</f>
        <v>628000</v>
      </c>
      <c r="F14" s="142"/>
      <c r="G14" s="238">
        <f t="shared" si="2"/>
        <v>0</v>
      </c>
      <c r="H14" s="239"/>
      <c r="I14" s="240">
        <f>C14/E14</f>
        <v>5.3079617834394903E-2</v>
      </c>
      <c r="J14" s="225"/>
      <c r="K14" s="233">
        <f>G14-I14</f>
        <v>-5.3079617834394903E-2</v>
      </c>
      <c r="L14" s="234"/>
      <c r="M14" s="235">
        <f>C14-D14</f>
        <v>33334</v>
      </c>
      <c r="P14" s="137"/>
    </row>
    <row r="15" spans="1:42" x14ac:dyDescent="0.25">
      <c r="B15" s="137"/>
      <c r="C15" s="137"/>
      <c r="G15" s="227"/>
      <c r="H15" s="227"/>
      <c r="I15" s="227"/>
      <c r="J15" s="227"/>
      <c r="K15" s="227"/>
      <c r="L15" s="227"/>
      <c r="M15" s="227"/>
      <c r="P15" s="137"/>
    </row>
    <row r="16" spans="1:42" x14ac:dyDescent="0.25">
      <c r="G16" s="227"/>
      <c r="H16" s="227"/>
      <c r="I16" s="227"/>
      <c r="J16" s="227"/>
      <c r="K16" s="227"/>
      <c r="L16" s="227"/>
      <c r="M16" s="227"/>
      <c r="P16" s="137"/>
    </row>
    <row r="17" spans="16:16" x14ac:dyDescent="0.25">
      <c r="P17" s="137"/>
    </row>
    <row r="18" spans="16:16" x14ac:dyDescent="0.25">
      <c r="P18" s="137"/>
    </row>
    <row r="19" spans="16:16" x14ac:dyDescent="0.25">
      <c r="P19" s="137"/>
    </row>
    <row r="23" spans="16:16" x14ac:dyDescent="0.25">
      <c r="P23" s="137"/>
    </row>
  </sheetData>
  <mergeCells count="1">
    <mergeCell ref="A1:N2"/>
  </mergeCells>
  <conditionalFormatting sqref="K5:L14">
    <cfRule type="cellIs" dxfId="7" priority="1" operator="greaterThan">
      <formula>0</formula>
    </cfRule>
    <cfRule type="cellIs" dxfId="6" priority="2" operator="lessThan">
      <formula>0</formula>
    </cfRule>
  </conditionalFormatting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86C1-854F-4F90-9AC4-6C2C0F3B1E07}">
  <dimension ref="A1:AB21"/>
  <sheetViews>
    <sheetView topLeftCell="A4" workbookViewId="0">
      <selection activeCell="S23" sqref="S23"/>
    </sheetView>
  </sheetViews>
  <sheetFormatPr defaultRowHeight="15" x14ac:dyDescent="0.25"/>
  <cols>
    <col min="1" max="1" width="2" style="109" customWidth="1"/>
    <col min="2" max="2" width="24" style="109" bestFit="1" customWidth="1"/>
    <col min="3" max="3" width="15" style="109" customWidth="1"/>
    <col min="4" max="4" width="11.7109375" style="109" bestFit="1" customWidth="1"/>
    <col min="5" max="5" width="14.140625" style="109" customWidth="1"/>
    <col min="6" max="6" width="9.140625" style="109"/>
    <col min="7" max="7" width="25.140625" style="109" bestFit="1" customWidth="1"/>
    <col min="8" max="8" width="3.140625" style="109" customWidth="1"/>
    <col min="9" max="9" width="25" style="109" bestFit="1" customWidth="1"/>
    <col min="10" max="10" width="2.7109375" style="109" customWidth="1"/>
    <col min="11" max="11" width="14.28515625" style="109" bestFit="1" customWidth="1"/>
    <col min="12" max="12" width="4.5703125" style="109" customWidth="1"/>
    <col min="13" max="13" width="18" style="109" bestFit="1" customWidth="1"/>
    <col min="14" max="16384" width="9.140625" style="109"/>
  </cols>
  <sheetData>
    <row r="1" spans="1:28" ht="27" customHeight="1" x14ac:dyDescent="0.25">
      <c r="A1" s="260" t="s">
        <v>136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28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4" spans="1:28" ht="15.75" thickBot="1" x14ac:dyDescent="0.3">
      <c r="B4" s="137"/>
      <c r="C4" s="137"/>
    </row>
    <row r="5" spans="1:28" ht="18.75" x14ac:dyDescent="0.3">
      <c r="B5" s="139" t="s">
        <v>45</v>
      </c>
      <c r="C5" s="138" t="s">
        <v>22</v>
      </c>
      <c r="D5" s="136" t="s">
        <v>23</v>
      </c>
      <c r="E5" s="138" t="s">
        <v>175</v>
      </c>
      <c r="G5" s="228" t="s">
        <v>173</v>
      </c>
      <c r="H5" s="229"/>
      <c r="I5" s="230" t="s">
        <v>174</v>
      </c>
      <c r="J5" s="224"/>
      <c r="K5" s="228" t="s">
        <v>24</v>
      </c>
      <c r="L5" s="229"/>
      <c r="M5" s="230" t="s">
        <v>171</v>
      </c>
      <c r="P5" s="111"/>
      <c r="Q5" s="112" t="s">
        <v>85</v>
      </c>
      <c r="R5" s="112" t="s">
        <v>86</v>
      </c>
      <c r="S5" s="112" t="s">
        <v>87</v>
      </c>
      <c r="T5" s="112" t="s">
        <v>88</v>
      </c>
      <c r="U5" s="112" t="s">
        <v>89</v>
      </c>
      <c r="V5" s="112" t="s">
        <v>90</v>
      </c>
      <c r="W5" s="112" t="s">
        <v>91</v>
      </c>
      <c r="X5" s="112" t="s">
        <v>92</v>
      </c>
      <c r="Y5" s="112" t="s">
        <v>93</v>
      </c>
      <c r="Z5" s="112" t="s">
        <v>104</v>
      </c>
      <c r="AA5" s="112" t="s">
        <v>95</v>
      </c>
      <c r="AB5" s="113" t="s">
        <v>96</v>
      </c>
    </row>
    <row r="6" spans="1:28" x14ac:dyDescent="0.25">
      <c r="B6" s="137" t="s">
        <v>41</v>
      </c>
      <c r="C6" s="140">
        <f>'Årsbudget - Utfall'!AC54</f>
        <v>0</v>
      </c>
      <c r="D6" s="140">
        <f>'Årsbudget - Utfall'!AD54</f>
        <v>0</v>
      </c>
      <c r="E6" s="140">
        <f>'Årsbudget - Utfall'!AE54</f>
        <v>22000</v>
      </c>
      <c r="G6" s="236">
        <f>D6/E6</f>
        <v>0</v>
      </c>
      <c r="H6" s="225"/>
      <c r="I6" s="237">
        <f t="shared" ref="I6:I13" si="0">C6/E6</f>
        <v>0</v>
      </c>
      <c r="J6" s="225"/>
      <c r="K6" s="231">
        <f t="shared" ref="K6:K13" si="1">G6-I6</f>
        <v>0</v>
      </c>
      <c r="L6" s="226"/>
      <c r="M6" s="232" t="e">
        <f>B6-C6</f>
        <v>#VALUE!</v>
      </c>
      <c r="P6" s="114" t="s">
        <v>126</v>
      </c>
      <c r="Q6" s="227">
        <f>SUM('Årsbudget - Utfall'!D54,'Årsbudget - Utfall'!D61,'Årsbudget - Utfall'!D62,'Årsbudget - Utfall'!D66,'Årsbudget - Utfall'!D70,'Årsbudget - Utfall'!D73,'Årsbudget - Utfall'!D122,'Årsbudget - Utfall'!D130)</f>
        <v>0</v>
      </c>
      <c r="R6" s="227">
        <f>SUM('Årsbudget - Utfall'!F54,'Årsbudget - Utfall'!F61,'Årsbudget - Utfall'!F62,'Årsbudget - Utfall'!F66,'Årsbudget - Utfall'!F70,'Årsbudget - Utfall'!F73,'Årsbudget - Utfall'!F122,'Årsbudget - Utfall'!F130)</f>
        <v>30000</v>
      </c>
      <c r="S6" s="227">
        <f>SUM('Årsbudget - Utfall'!H54,'Årsbudget - Utfall'!H61,'Årsbudget - Utfall'!H62,'Årsbudget - Utfall'!H66,'Årsbudget - Utfall'!H70,'Årsbudget - Utfall'!H73,'Årsbudget - Utfall'!H122,'Årsbudget - Utfall'!H130)</f>
        <v>38000</v>
      </c>
      <c r="T6" s="227">
        <f>SUM('Årsbudget - Utfall'!J54,'Årsbudget - Utfall'!J61,'Årsbudget - Utfall'!J62,'Årsbudget - Utfall'!J66,'Årsbudget - Utfall'!J70,'Årsbudget - Utfall'!J73,'Årsbudget - Utfall'!J122,'Årsbudget - Utfall'!J130)</f>
        <v>99500</v>
      </c>
      <c r="U6" s="227">
        <f>SUM('Årsbudget - Utfall'!L54,'Årsbudget - Utfall'!L61,'Årsbudget - Utfall'!L62,'Årsbudget - Utfall'!L66,'Årsbudget - Utfall'!L70,'Årsbudget - Utfall'!L73,'Årsbudget - Utfall'!L122,'Årsbudget - Utfall'!L130)</f>
        <v>7500</v>
      </c>
      <c r="V6" s="227">
        <f>SUM('Årsbudget - Utfall'!N54,'Årsbudget - Utfall'!N61,'Årsbudget - Utfall'!N62,'Årsbudget - Utfall'!N66,'Årsbudget - Utfall'!N70,'Årsbudget - Utfall'!N73,'Årsbudget - Utfall'!N122,'Årsbudget - Utfall'!N130)</f>
        <v>0</v>
      </c>
      <c r="W6" s="227">
        <f>SUM('Årsbudget - Utfall'!P54,'Årsbudget - Utfall'!P61,'Årsbudget - Utfall'!P62,'Årsbudget - Utfall'!P66,'Årsbudget - Utfall'!P70,'Årsbudget - Utfall'!P73,'Årsbudget - Utfall'!P122,'Årsbudget - Utfall'!P130)</f>
        <v>22000</v>
      </c>
      <c r="X6" s="227">
        <f>SUM('Årsbudget - Utfall'!R54,'Årsbudget - Utfall'!R61,'Årsbudget - Utfall'!R62,'Årsbudget - Utfall'!R66,'Årsbudget - Utfall'!R70,'Årsbudget - Utfall'!R73,'Årsbudget - Utfall'!R122,'Årsbudget - Utfall'!R130)</f>
        <v>0</v>
      </c>
      <c r="Y6" s="227">
        <f>SUM('Årsbudget - Utfall'!T54,'Årsbudget - Utfall'!T61,'Årsbudget - Utfall'!T62,'Årsbudget - Utfall'!T66,'Årsbudget - Utfall'!T70,'Årsbudget - Utfall'!T73,'Årsbudget - Utfall'!T122,'Årsbudget - Utfall'!T130)</f>
        <v>0</v>
      </c>
      <c r="Z6" s="227">
        <f>SUM('Årsbudget - Utfall'!V54,'Årsbudget - Utfall'!V61,'Årsbudget - Utfall'!V62,'Årsbudget - Utfall'!V66,'Årsbudget - Utfall'!V70,'Årsbudget - Utfall'!V73,'Årsbudget - Utfall'!V122,'Årsbudget - Utfall'!V130)</f>
        <v>0</v>
      </c>
      <c r="AA6" s="227">
        <f>SUM('Årsbudget - Utfall'!X54,'Årsbudget - Utfall'!X61,'Årsbudget - Utfall'!X62,'Årsbudget - Utfall'!X66,'Årsbudget - Utfall'!X70,'Årsbudget - Utfall'!X73,'Årsbudget - Utfall'!X122,'Årsbudget - Utfall'!X130)</f>
        <v>0</v>
      </c>
      <c r="AB6" s="241">
        <f>SUM('Årsbudget - Utfall'!Z54,'Årsbudget - Utfall'!Z61,'Årsbudget - Utfall'!Z62,'Årsbudget - Utfall'!Z66,'Årsbudget - Utfall'!Z70,'Årsbudget - Utfall'!Z73,'Årsbudget - Utfall'!Z122,'Årsbudget - Utfall'!Z130)</f>
        <v>75000</v>
      </c>
    </row>
    <row r="7" spans="1:28" x14ac:dyDescent="0.25">
      <c r="B7" s="137" t="s">
        <v>106</v>
      </c>
      <c r="C7" s="140">
        <f>'Årsbudget - Utfall'!AC61</f>
        <v>0</v>
      </c>
      <c r="D7" s="140">
        <f>'Årsbudget - Utfall'!AD61</f>
        <v>0</v>
      </c>
      <c r="E7" s="140">
        <f>'Årsbudget - Utfall'!AE61</f>
        <v>30000</v>
      </c>
      <c r="G7" s="236">
        <f t="shared" ref="G7:G15" si="2">D7/E7</f>
        <v>0</v>
      </c>
      <c r="H7" s="225"/>
      <c r="I7" s="237">
        <f t="shared" si="0"/>
        <v>0</v>
      </c>
      <c r="J7" s="225"/>
      <c r="K7" s="231">
        <f t="shared" si="1"/>
        <v>0</v>
      </c>
      <c r="L7" s="226"/>
      <c r="M7" s="232" t="e">
        <f t="shared" ref="M7:M13" si="3">B7-C7</f>
        <v>#VALUE!</v>
      </c>
      <c r="P7" s="117" t="s">
        <v>105</v>
      </c>
      <c r="Q7" s="118">
        <f>SUM('Årsbudget - Utfall'!E54,'Årsbudget - Utfall'!E61,'Årsbudget - Utfall'!E62,'Årsbudget - Utfall'!E66,'Årsbudget - Utfall'!E70,'Årsbudget - Utfall'!E73,'Årsbudget - Utfall'!E122,'Årsbudget - Utfall'!E130)</f>
        <v>0</v>
      </c>
      <c r="R7" s="118">
        <f>SUM('Årsbudget - Utfall'!G54,'Årsbudget - Utfall'!G61,'Årsbudget - Utfall'!G62,'Årsbudget - Utfall'!G66,'Årsbudget - Utfall'!G70,'Årsbudget - Utfall'!G73,'Årsbudget - Utfall'!G122,'Årsbudget - Utfall'!G130)</f>
        <v>0</v>
      </c>
      <c r="S7" s="118">
        <f>SUM('Årsbudget - Utfall'!I54,'Årsbudget - Utfall'!I61,'Årsbudget - Utfall'!I62,'Årsbudget - Utfall'!I66,'Årsbudget - Utfall'!I70,'Årsbudget - Utfall'!I73,'Årsbudget - Utfall'!I122,'Årsbudget - Utfall'!I130)</f>
        <v>0</v>
      </c>
      <c r="T7" s="118">
        <f>SUM('Årsbudget - Utfall'!K54,'Årsbudget - Utfall'!K61,'Årsbudget - Utfall'!K62,'Årsbudget - Utfall'!K66,'Årsbudget - Utfall'!K70,'Årsbudget - Utfall'!K73,'Årsbudget - Utfall'!K122,'Årsbudget - Utfall'!K130)</f>
        <v>0</v>
      </c>
      <c r="U7" s="118">
        <f>SUM('Årsbudget - Utfall'!M54,'Årsbudget - Utfall'!M61,'Årsbudget - Utfall'!M62,'Årsbudget - Utfall'!M66,'Årsbudget - Utfall'!M70,'Årsbudget - Utfall'!M73,'Årsbudget - Utfall'!M122,'Årsbudget - Utfall'!M130)</f>
        <v>0</v>
      </c>
      <c r="V7" s="118">
        <f>SUM('Årsbudget - Utfall'!O54,'Årsbudget - Utfall'!O61,'Årsbudget - Utfall'!O62,'Årsbudget - Utfall'!O66,'Årsbudget - Utfall'!O70,'Årsbudget - Utfall'!O73,'Årsbudget - Utfall'!O122,'Årsbudget - Utfall'!O130)</f>
        <v>0</v>
      </c>
      <c r="W7" s="118">
        <f>SUM('Årsbudget - Utfall'!Q54,'Årsbudget - Utfall'!Q61,'Årsbudget - Utfall'!Q62,'Årsbudget - Utfall'!Q66,'Årsbudget - Utfall'!Q70,'Årsbudget - Utfall'!Q73,'Årsbudget - Utfall'!Q122,'Årsbudget - Utfall'!Q130)</f>
        <v>0</v>
      </c>
      <c r="X7" s="118">
        <f>SUM('Årsbudget - Utfall'!S54,'Årsbudget - Utfall'!S61,'Årsbudget - Utfall'!S62,'Årsbudget - Utfall'!S66,'Årsbudget - Utfall'!S70,'Årsbudget - Utfall'!S73,'Årsbudget - Utfall'!S122,'Årsbudget - Utfall'!S130)</f>
        <v>0</v>
      </c>
      <c r="Y7" s="118">
        <f>SUM('Årsbudget - Utfall'!U54,'Årsbudget - Utfall'!U61,'Årsbudget - Utfall'!U62,'Årsbudget - Utfall'!U66,'Årsbudget - Utfall'!U70,'Årsbudget - Utfall'!U73,'Årsbudget - Utfall'!U122,'Årsbudget - Utfall'!U130)</f>
        <v>0</v>
      </c>
      <c r="Z7" s="118">
        <f>SUM('Årsbudget - Utfall'!W54,'Årsbudget - Utfall'!W61,'Årsbudget - Utfall'!W62,'Årsbudget - Utfall'!W66,'Årsbudget - Utfall'!W70,'Årsbudget - Utfall'!W73,'Årsbudget - Utfall'!W122,'Årsbudget - Utfall'!W130)</f>
        <v>0</v>
      </c>
      <c r="AA7" s="118">
        <f>SUM('Årsbudget - Utfall'!Y54,'Årsbudget - Utfall'!Y61,'Årsbudget - Utfall'!Y62,'Årsbudget - Utfall'!Y66,'Årsbudget - Utfall'!Y70,'Årsbudget - Utfall'!Y73,'Årsbudget - Utfall'!Y122,'Årsbudget - Utfall'!Y130)</f>
        <v>0</v>
      </c>
      <c r="AB7" s="119">
        <f>SUM('Årsbudget - Utfall'!AA54,'Årsbudget - Utfall'!AA61,'Årsbudget - Utfall'!AA62,'Årsbudget - Utfall'!AA66,'Årsbudget - Utfall'!AA70,'Årsbudget - Utfall'!AA73,'Årsbudget - Utfall'!AA122,'Årsbudget - Utfall'!AA130)</f>
        <v>0</v>
      </c>
    </row>
    <row r="8" spans="1:28" x14ac:dyDescent="0.25">
      <c r="B8" s="137" t="s">
        <v>167</v>
      </c>
      <c r="C8" s="140">
        <f>'Årsbudget - Utfall'!AC62</f>
        <v>0</v>
      </c>
      <c r="D8" s="140">
        <f>'Årsbudget - Utfall'!AD62</f>
        <v>0</v>
      </c>
      <c r="E8" s="140">
        <f>'Årsbudget - Utfall'!AE62</f>
        <v>32000</v>
      </c>
      <c r="G8" s="236">
        <f t="shared" si="2"/>
        <v>0</v>
      </c>
      <c r="H8" s="225"/>
      <c r="I8" s="237">
        <f t="shared" si="0"/>
        <v>0</v>
      </c>
      <c r="J8" s="225"/>
      <c r="K8" s="231">
        <f t="shared" si="1"/>
        <v>0</v>
      </c>
      <c r="L8" s="226"/>
      <c r="M8" s="232" t="e">
        <f t="shared" si="3"/>
        <v>#VALUE!</v>
      </c>
    </row>
    <row r="9" spans="1:28" x14ac:dyDescent="0.25">
      <c r="B9" s="137" t="s">
        <v>46</v>
      </c>
      <c r="C9" s="120">
        <f>'Årsbudget - Utfall'!AC66</f>
        <v>0</v>
      </c>
      <c r="D9" s="120">
        <f>'Årsbudget - Utfall'!AD66</f>
        <v>0</v>
      </c>
      <c r="E9" s="120">
        <f>'Årsbudget - Utfall'!AE66</f>
        <v>30000</v>
      </c>
      <c r="G9" s="236">
        <f t="shared" si="2"/>
        <v>0</v>
      </c>
      <c r="H9" s="225"/>
      <c r="I9" s="237">
        <f t="shared" si="0"/>
        <v>0</v>
      </c>
      <c r="J9" s="225"/>
      <c r="K9" s="231">
        <f t="shared" si="1"/>
        <v>0</v>
      </c>
      <c r="L9" s="226"/>
      <c r="M9" s="232" t="e">
        <f t="shared" si="3"/>
        <v>#VALUE!</v>
      </c>
    </row>
    <row r="10" spans="1:28" x14ac:dyDescent="0.25">
      <c r="B10" s="137" t="s">
        <v>47</v>
      </c>
      <c r="C10" s="120">
        <f>'Årsbudget - Utfall'!AC70</f>
        <v>0</v>
      </c>
      <c r="D10" s="120">
        <f>'Årsbudget - Utfall'!AD70</f>
        <v>0</v>
      </c>
      <c r="E10" s="120">
        <f>'Årsbudget - Utfall'!AE70</f>
        <v>0</v>
      </c>
      <c r="G10" s="236" t="e">
        <f t="shared" si="2"/>
        <v>#DIV/0!</v>
      </c>
      <c r="H10" s="225"/>
      <c r="I10" s="237" t="e">
        <f t="shared" si="0"/>
        <v>#DIV/0!</v>
      </c>
      <c r="J10" s="225"/>
      <c r="K10" s="231" t="e">
        <f t="shared" si="1"/>
        <v>#DIV/0!</v>
      </c>
      <c r="L10" s="226"/>
      <c r="M10" s="232" t="e">
        <f t="shared" si="3"/>
        <v>#VALUE!</v>
      </c>
    </row>
    <row r="11" spans="1:28" x14ac:dyDescent="0.25">
      <c r="B11" s="137" t="s">
        <v>48</v>
      </c>
      <c r="C11" s="120">
        <f>'Årsbudget - Utfall'!AC73</f>
        <v>0</v>
      </c>
      <c r="D11" s="120">
        <f>'Årsbudget - Utfall'!AD73</f>
        <v>0</v>
      </c>
      <c r="E11" s="120">
        <f>'Årsbudget - Utfall'!AE73</f>
        <v>8000</v>
      </c>
      <c r="G11" s="236">
        <f t="shared" si="2"/>
        <v>0</v>
      </c>
      <c r="H11" s="225"/>
      <c r="I11" s="237">
        <f t="shared" si="0"/>
        <v>0</v>
      </c>
      <c r="J11" s="225"/>
      <c r="K11" s="231">
        <f t="shared" si="1"/>
        <v>0</v>
      </c>
      <c r="L11" s="226"/>
      <c r="M11" s="232" t="e">
        <f t="shared" si="3"/>
        <v>#VALUE!</v>
      </c>
    </row>
    <row r="12" spans="1:28" x14ac:dyDescent="0.25">
      <c r="B12" s="137" t="s">
        <v>78</v>
      </c>
      <c r="C12" s="120">
        <f>'Årsbudget - Utfall'!AC122</f>
        <v>0</v>
      </c>
      <c r="D12" s="120">
        <f>'Årsbudget - Utfall'!AD122</f>
        <v>0</v>
      </c>
      <c r="E12" s="120">
        <f>'Årsbudget - Utfall'!AE122</f>
        <v>150000</v>
      </c>
      <c r="G12" s="236">
        <f t="shared" si="2"/>
        <v>0</v>
      </c>
      <c r="H12" s="225"/>
      <c r="I12" s="237">
        <f t="shared" si="0"/>
        <v>0</v>
      </c>
      <c r="J12" s="225"/>
      <c r="K12" s="231">
        <f t="shared" si="1"/>
        <v>0</v>
      </c>
      <c r="L12" s="226"/>
      <c r="M12" s="232" t="e">
        <f t="shared" si="3"/>
        <v>#VALUE!</v>
      </c>
    </row>
    <row r="13" spans="1:28" x14ac:dyDescent="0.25">
      <c r="B13" s="137" t="s">
        <v>80</v>
      </c>
      <c r="C13" s="120">
        <f>'Årsbudget - Utfall'!AC130</f>
        <v>0</v>
      </c>
      <c r="D13" s="120">
        <f>'Årsbudget - Utfall'!AD130</f>
        <v>0</v>
      </c>
      <c r="E13" s="120">
        <f>'Årsbudget - Utfall'!AE130</f>
        <v>0</v>
      </c>
      <c r="G13" s="236" t="e">
        <f t="shared" si="2"/>
        <v>#DIV/0!</v>
      </c>
      <c r="H13" s="225"/>
      <c r="I13" s="237" t="e">
        <f t="shared" si="0"/>
        <v>#DIV/0!</v>
      </c>
      <c r="J13" s="225"/>
      <c r="K13" s="231" t="e">
        <f t="shared" si="1"/>
        <v>#DIV/0!</v>
      </c>
      <c r="L13" s="226"/>
      <c r="M13" s="232" t="e">
        <f t="shared" si="3"/>
        <v>#VALUE!</v>
      </c>
    </row>
    <row r="14" spans="1:28" x14ac:dyDescent="0.25">
      <c r="C14" s="141"/>
      <c r="D14" s="141"/>
      <c r="G14" s="236"/>
      <c r="H14" s="225"/>
      <c r="I14" s="237"/>
      <c r="J14" s="225"/>
      <c r="K14" s="231"/>
      <c r="L14" s="226"/>
      <c r="M14" s="232"/>
      <c r="Q14" s="137"/>
    </row>
    <row r="15" spans="1:28" ht="15.75" thickBot="1" x14ac:dyDescent="0.3">
      <c r="B15" s="137" t="s">
        <v>133</v>
      </c>
      <c r="C15" s="142">
        <f>SUM(C6:C14)</f>
        <v>0</v>
      </c>
      <c r="D15" s="142">
        <f>SUM(D6:D14)</f>
        <v>0</v>
      </c>
      <c r="E15" s="142">
        <f>SUM(E6:E14)</f>
        <v>272000</v>
      </c>
      <c r="F15" s="142"/>
      <c r="G15" s="238">
        <f t="shared" si="2"/>
        <v>0</v>
      </c>
      <c r="H15" s="239"/>
      <c r="I15" s="240">
        <f>C15/E15</f>
        <v>0</v>
      </c>
      <c r="J15" s="225"/>
      <c r="K15" s="233">
        <f>G15-I15</f>
        <v>0</v>
      </c>
      <c r="L15" s="234"/>
      <c r="M15" s="235">
        <f>C15-D15</f>
        <v>0</v>
      </c>
      <c r="Q15" s="137"/>
    </row>
    <row r="16" spans="1:28" x14ac:dyDescent="0.25">
      <c r="Q16" s="137"/>
    </row>
    <row r="17" spans="17:17" x14ac:dyDescent="0.25">
      <c r="Q17" s="137"/>
    </row>
    <row r="18" spans="17:17" x14ac:dyDescent="0.25">
      <c r="Q18" s="137"/>
    </row>
    <row r="19" spans="17:17" x14ac:dyDescent="0.25">
      <c r="Q19" s="137"/>
    </row>
    <row r="20" spans="17:17" x14ac:dyDescent="0.25">
      <c r="Q20" s="137"/>
    </row>
    <row r="21" spans="17:17" x14ac:dyDescent="0.25">
      <c r="Q21" s="137"/>
    </row>
  </sheetData>
  <mergeCells count="1">
    <mergeCell ref="A1:L2"/>
  </mergeCells>
  <conditionalFormatting sqref="K6:L15">
    <cfRule type="cellIs" dxfId="5" priority="1" operator="greaterThan">
      <formula>0</formula>
    </cfRule>
    <cfRule type="cellIs" dxfId="4" priority="2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173F-B239-440D-8AB8-9F2161596655}">
  <dimension ref="A1:AB15"/>
  <sheetViews>
    <sheetView workbookViewId="0">
      <selection activeCell="G16" sqref="G16"/>
    </sheetView>
  </sheetViews>
  <sheetFormatPr defaultRowHeight="15" x14ac:dyDescent="0.25"/>
  <cols>
    <col min="1" max="1" width="2" style="109" customWidth="1"/>
    <col min="2" max="2" width="24" style="109" bestFit="1" customWidth="1"/>
    <col min="3" max="3" width="15" style="109" customWidth="1"/>
    <col min="4" max="4" width="12.42578125" style="109" bestFit="1" customWidth="1"/>
    <col min="5" max="5" width="14.140625" style="109" customWidth="1"/>
    <col min="6" max="6" width="9.140625" style="109"/>
    <col min="7" max="7" width="25.140625" style="109" bestFit="1" customWidth="1"/>
    <col min="8" max="8" width="2.7109375" style="109" customWidth="1"/>
    <col min="9" max="9" width="25" style="109" bestFit="1" customWidth="1"/>
    <col min="10" max="10" width="5.7109375" style="109" customWidth="1"/>
    <col min="11" max="11" width="14.28515625" style="109" bestFit="1" customWidth="1"/>
    <col min="12" max="12" width="1.7109375" style="109" customWidth="1"/>
    <col min="13" max="13" width="18" style="109" bestFit="1" customWidth="1"/>
    <col min="14" max="16384" width="9.140625" style="109"/>
  </cols>
  <sheetData>
    <row r="1" spans="1:28" ht="27" customHeight="1" x14ac:dyDescent="0.25">
      <c r="A1" s="260" t="s">
        <v>142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28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4" spans="1:28" ht="15.75" thickBot="1" x14ac:dyDescent="0.3">
      <c r="B4" s="137"/>
      <c r="C4" s="137"/>
    </row>
    <row r="5" spans="1:28" ht="18.75" x14ac:dyDescent="0.3">
      <c r="B5" s="139" t="s">
        <v>49</v>
      </c>
      <c r="C5" s="138" t="s">
        <v>22</v>
      </c>
      <c r="D5" s="136" t="s">
        <v>23</v>
      </c>
      <c r="E5" s="138" t="s">
        <v>175</v>
      </c>
      <c r="G5" s="228" t="s">
        <v>173</v>
      </c>
      <c r="H5" s="229"/>
      <c r="I5" s="230" t="s">
        <v>174</v>
      </c>
      <c r="J5" s="224"/>
      <c r="K5" s="228" t="s">
        <v>24</v>
      </c>
      <c r="L5" s="229"/>
      <c r="M5" s="230" t="s">
        <v>171</v>
      </c>
      <c r="P5" s="111"/>
      <c r="Q5" s="112" t="s">
        <v>85</v>
      </c>
      <c r="R5" s="112" t="s">
        <v>86</v>
      </c>
      <c r="S5" s="112" t="s">
        <v>87</v>
      </c>
      <c r="T5" s="112" t="s">
        <v>88</v>
      </c>
      <c r="U5" s="112" t="s">
        <v>89</v>
      </c>
      <c r="V5" s="112" t="s">
        <v>90</v>
      </c>
      <c r="W5" s="112" t="s">
        <v>91</v>
      </c>
      <c r="X5" s="112" t="s">
        <v>92</v>
      </c>
      <c r="Y5" s="112" t="s">
        <v>93</v>
      </c>
      <c r="Z5" s="112" t="s">
        <v>104</v>
      </c>
      <c r="AA5" s="112" t="s">
        <v>95</v>
      </c>
      <c r="AB5" s="113" t="s">
        <v>96</v>
      </c>
    </row>
    <row r="6" spans="1:28" x14ac:dyDescent="0.25">
      <c r="B6" s="137" t="s">
        <v>41</v>
      </c>
      <c r="C6" s="140">
        <f>'Årsbudget - Utfall'!AC55</f>
        <v>0</v>
      </c>
      <c r="D6" s="140">
        <f>'Årsbudget - Utfall'!AD55</f>
        <v>0</v>
      </c>
      <c r="E6" s="140">
        <f>'Årsbudget - Utfall'!AE55</f>
        <v>190000</v>
      </c>
      <c r="G6" s="236">
        <f>D6/E6</f>
        <v>0</v>
      </c>
      <c r="H6" s="225"/>
      <c r="I6" s="237">
        <f>C6/E6</f>
        <v>0</v>
      </c>
      <c r="J6" s="225"/>
      <c r="K6" s="231">
        <f>G6-I6</f>
        <v>0</v>
      </c>
      <c r="L6" s="226"/>
      <c r="M6" s="232" t="e">
        <f>B6-C6</f>
        <v>#VALUE!</v>
      </c>
      <c r="P6" s="114" t="s">
        <v>126</v>
      </c>
      <c r="Q6" s="115">
        <f>SUM('Årsbudget - Utfall'!D55,'Årsbudget - Utfall'!D74,'Årsbudget - Utfall'!D124)</f>
        <v>29500</v>
      </c>
      <c r="R6" s="115">
        <f>SUM('Årsbudget - Utfall'!F55,'Årsbudget - Utfall'!F74,'Årsbudget - Utfall'!F124)</f>
        <v>59500</v>
      </c>
      <c r="S6" s="115">
        <f>SUM('Årsbudget - Utfall'!H55,'Årsbudget - Utfall'!H74,'Årsbudget - Utfall'!H124)</f>
        <v>73500</v>
      </c>
      <c r="T6" s="115">
        <f>SUM('Årsbudget - Utfall'!J55,'Årsbudget - Utfall'!J74,'Årsbudget - Utfall'!J124)</f>
        <v>49500</v>
      </c>
      <c r="U6" s="115">
        <f>SUM('Årsbudget - Utfall'!L55,'Årsbudget - Utfall'!L74,'Årsbudget - Utfall'!L124)</f>
        <v>49500</v>
      </c>
      <c r="V6" s="115">
        <f>SUM('Årsbudget - Utfall'!N55,'Årsbudget - Utfall'!N74,'Årsbudget - Utfall'!N124)</f>
        <v>49500</v>
      </c>
      <c r="W6" s="115">
        <f>SUM('Årsbudget - Utfall'!P55,'Årsbudget - Utfall'!P74,'Årsbudget - Utfall'!P124)</f>
        <v>29500</v>
      </c>
      <c r="X6" s="115">
        <f>SUM('Årsbudget - Utfall'!R55,'Årsbudget - Utfall'!R74,'Årsbudget - Utfall'!R124)</f>
        <v>49500</v>
      </c>
      <c r="Y6" s="115">
        <f>SUM('Årsbudget - Utfall'!T55,'Årsbudget - Utfall'!T74,'Årsbudget - Utfall'!T124)</f>
        <v>49500</v>
      </c>
      <c r="Z6" s="115">
        <f>SUM('Årsbudget - Utfall'!V55,'Årsbudget - Utfall'!V74,'Årsbudget - Utfall'!V124)</f>
        <v>49500</v>
      </c>
      <c r="AA6" s="115">
        <f>SUM('Årsbudget - Utfall'!X55,'Årsbudget - Utfall'!X74,'Årsbudget - Utfall'!X124)</f>
        <v>49500</v>
      </c>
      <c r="AB6" s="116">
        <f>SUM('Årsbudget - Utfall'!Z55,'Årsbudget - Utfall'!Z74,'Årsbudget - Utfall'!Z124)</f>
        <v>41500</v>
      </c>
    </row>
    <row r="7" spans="1:28" x14ac:dyDescent="0.25">
      <c r="B7" s="137" t="s">
        <v>48</v>
      </c>
      <c r="C7" s="120">
        <f>'Årsbudget - Utfall'!AC74</f>
        <v>0</v>
      </c>
      <c r="D7" s="120">
        <f>'Årsbudget - Utfall'!AD74</f>
        <v>0</v>
      </c>
      <c r="E7" s="120">
        <f>'Årsbudget - Utfall'!AE74</f>
        <v>36000</v>
      </c>
      <c r="G7" s="236">
        <f t="shared" ref="G7:G11" si="0">D7/E7</f>
        <v>0</v>
      </c>
      <c r="H7" s="225"/>
      <c r="I7" s="237">
        <f>C7/E7</f>
        <v>0</v>
      </c>
      <c r="J7" s="225"/>
      <c r="K7" s="231">
        <f>G7-I7</f>
        <v>0</v>
      </c>
      <c r="L7" s="226"/>
      <c r="M7" s="232" t="e">
        <f t="shared" ref="M7:M9" si="1">B7-C7</f>
        <v>#VALUE!</v>
      </c>
      <c r="P7" s="117" t="s">
        <v>105</v>
      </c>
      <c r="Q7" s="143">
        <f>SUM('Årsbudget - Utfall'!E55,'Årsbudget - Utfall'!E74,'Årsbudget - Utfall'!E124)</f>
        <v>0</v>
      </c>
      <c r="R7" s="143">
        <f>SUM('Årsbudget - Utfall'!G55,'Årsbudget - Utfall'!G74,'Årsbudget - Utfall'!G124)</f>
        <v>0</v>
      </c>
      <c r="S7" s="143">
        <f>SUM('Årsbudget - Utfall'!I55,'Årsbudget - Utfall'!I74,'Årsbudget - Utfall'!I124)</f>
        <v>0</v>
      </c>
      <c r="T7" s="143">
        <f>SUM('Årsbudget - Utfall'!K55,'Årsbudget - Utfall'!K74,'Årsbudget - Utfall'!K124)</f>
        <v>0</v>
      </c>
      <c r="U7" s="143">
        <f>SUM('Årsbudget - Utfall'!M55,'Årsbudget - Utfall'!M74,'Årsbudget - Utfall'!M124)</f>
        <v>0</v>
      </c>
      <c r="V7" s="143">
        <f>SUM('Årsbudget - Utfall'!O55,'Årsbudget - Utfall'!O74,'Årsbudget - Utfall'!O124)</f>
        <v>0</v>
      </c>
      <c r="W7" s="143">
        <f>SUM('Årsbudget - Utfall'!Q55,'Årsbudget - Utfall'!Q74,'Årsbudget - Utfall'!Q124)</f>
        <v>0</v>
      </c>
      <c r="X7" s="143">
        <f>SUM('Årsbudget - Utfall'!S55,'Årsbudget - Utfall'!S74,'Årsbudget - Utfall'!S124)</f>
        <v>0</v>
      </c>
      <c r="Y7" s="143">
        <f>SUM('Årsbudget - Utfall'!U55,'Årsbudget - Utfall'!U74,'Årsbudget - Utfall'!U124)</f>
        <v>0</v>
      </c>
      <c r="Z7" s="143">
        <f>SUM('Årsbudget - Utfall'!W55,'Årsbudget - Utfall'!W74,'Årsbudget - Utfall'!W124)</f>
        <v>0</v>
      </c>
      <c r="AA7" s="143">
        <f>SUM('Årsbudget - Utfall'!Y55,'Årsbudget - Utfall'!Y74,'Årsbudget - Utfall'!Y124)</f>
        <v>0</v>
      </c>
      <c r="AB7" s="242">
        <f>SUM('Årsbudget - Utfall'!AA55,'Årsbudget - Utfall'!AA74,'Årsbudget - Utfall'!AA124)</f>
        <v>0</v>
      </c>
    </row>
    <row r="8" spans="1:28" x14ac:dyDescent="0.25">
      <c r="B8" s="137" t="s">
        <v>78</v>
      </c>
      <c r="C8" s="120">
        <f>'Årsbudget - Utfall'!AC124</f>
        <v>29500</v>
      </c>
      <c r="D8" s="120">
        <f>'Årsbudget - Utfall'!AD124</f>
        <v>0</v>
      </c>
      <c r="E8" s="120">
        <f>'Årsbudget - Utfall'!AE124</f>
        <v>354000</v>
      </c>
      <c r="G8" s="236">
        <f t="shared" si="0"/>
        <v>0</v>
      </c>
      <c r="H8" s="225"/>
      <c r="I8" s="237">
        <f>C8/E8</f>
        <v>8.3333333333333329E-2</v>
      </c>
      <c r="J8" s="225"/>
      <c r="K8" s="231">
        <f>G8-I8</f>
        <v>-8.3333333333333329E-2</v>
      </c>
      <c r="L8" s="226"/>
      <c r="M8" s="232" t="e">
        <f t="shared" si="1"/>
        <v>#VALUE!</v>
      </c>
    </row>
    <row r="9" spans="1:28" x14ac:dyDescent="0.25">
      <c r="C9" s="120"/>
      <c r="D9" s="120"/>
      <c r="E9" s="120"/>
      <c r="G9" s="236" t="e">
        <f t="shared" si="0"/>
        <v>#DIV/0!</v>
      </c>
      <c r="H9" s="225"/>
      <c r="I9" s="237" t="e">
        <f>C9/E9</f>
        <v>#DIV/0!</v>
      </c>
      <c r="J9" s="225"/>
      <c r="K9" s="231" t="e">
        <f>G9-I9</f>
        <v>#DIV/0!</v>
      </c>
      <c r="L9" s="226"/>
      <c r="M9" s="232">
        <f t="shared" si="1"/>
        <v>0</v>
      </c>
    </row>
    <row r="10" spans="1:28" x14ac:dyDescent="0.25">
      <c r="C10" s="141"/>
      <c r="D10" s="141"/>
      <c r="E10" s="118"/>
      <c r="G10" s="236"/>
      <c r="H10" s="225"/>
      <c r="I10" s="237"/>
      <c r="J10" s="225"/>
      <c r="K10" s="231"/>
      <c r="L10" s="226"/>
      <c r="M10" s="232"/>
    </row>
    <row r="11" spans="1:28" ht="15.75" thickBot="1" x14ac:dyDescent="0.3">
      <c r="B11" s="137" t="s">
        <v>133</v>
      </c>
      <c r="C11" s="142">
        <f>SUM(C6:C10)</f>
        <v>29500</v>
      </c>
      <c r="D11" s="142">
        <f>SUM(D6:D10)</f>
        <v>0</v>
      </c>
      <c r="E11" s="142">
        <f>SUM(E6:E10)</f>
        <v>580000</v>
      </c>
      <c r="F11" s="142"/>
      <c r="G11" s="238">
        <f t="shared" si="0"/>
        <v>0</v>
      </c>
      <c r="H11" s="239"/>
      <c r="I11" s="240">
        <f>C11/E11</f>
        <v>5.0862068965517239E-2</v>
      </c>
      <c r="J11" s="225"/>
      <c r="K11" s="233">
        <f>G11-I11</f>
        <v>-5.0862068965517239E-2</v>
      </c>
      <c r="L11" s="234"/>
      <c r="M11" s="235">
        <f>C11-D11</f>
        <v>29500</v>
      </c>
    </row>
    <row r="13" spans="1:28" x14ac:dyDescent="0.25">
      <c r="P13" s="137"/>
    </row>
    <row r="14" spans="1:28" x14ac:dyDescent="0.25">
      <c r="P14" s="137"/>
    </row>
    <row r="15" spans="1:28" x14ac:dyDescent="0.25">
      <c r="P15" s="137"/>
    </row>
  </sheetData>
  <mergeCells count="1">
    <mergeCell ref="A1:L2"/>
  </mergeCells>
  <conditionalFormatting sqref="K6:L11">
    <cfRule type="cellIs" dxfId="3" priority="1" operator="greaterThan">
      <formula>0</formula>
    </cfRule>
    <cfRule type="cellIs" dxfId="2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725D6-F6DB-4F96-834B-3E29564B5A50}">
  <dimension ref="A1:AB13"/>
  <sheetViews>
    <sheetView workbookViewId="0">
      <selection activeCell="Q20" sqref="Q20"/>
    </sheetView>
  </sheetViews>
  <sheetFormatPr defaultRowHeight="15" x14ac:dyDescent="0.25"/>
  <cols>
    <col min="1" max="1" width="2" style="109" customWidth="1"/>
    <col min="2" max="2" width="24" style="109" bestFit="1" customWidth="1"/>
    <col min="3" max="3" width="15" style="109" customWidth="1"/>
    <col min="4" max="4" width="12.42578125" style="109" bestFit="1" customWidth="1"/>
    <col min="5" max="5" width="14.140625" style="109" customWidth="1"/>
    <col min="6" max="6" width="9.140625" style="109"/>
    <col min="7" max="7" width="25.140625" style="109" bestFit="1" customWidth="1"/>
    <col min="8" max="8" width="2.7109375" style="109" customWidth="1"/>
    <col min="9" max="9" width="25" style="109" bestFit="1" customWidth="1"/>
    <col min="10" max="10" width="5.7109375" style="109" customWidth="1"/>
    <col min="11" max="11" width="14.28515625" style="109" bestFit="1" customWidth="1"/>
    <col min="12" max="12" width="1.7109375" style="109" customWidth="1"/>
    <col min="13" max="13" width="18" style="109" bestFit="1" customWidth="1"/>
    <col min="14" max="15" width="9.140625" style="109"/>
    <col min="16" max="16" width="18.5703125" style="109" bestFit="1" customWidth="1"/>
    <col min="17" max="16384" width="9.140625" style="109"/>
  </cols>
  <sheetData>
    <row r="1" spans="1:28" ht="27" customHeight="1" x14ac:dyDescent="0.25">
      <c r="A1" s="260" t="s">
        <v>176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28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4" spans="1:28" ht="15.75" thickBot="1" x14ac:dyDescent="0.3">
      <c r="B4" s="137"/>
      <c r="C4" s="137"/>
    </row>
    <row r="5" spans="1:28" ht="18.75" x14ac:dyDescent="0.3">
      <c r="B5" s="139" t="s">
        <v>49</v>
      </c>
      <c r="C5" s="138" t="s">
        <v>22</v>
      </c>
      <c r="D5" s="136" t="s">
        <v>23</v>
      </c>
      <c r="E5" s="138" t="s">
        <v>175</v>
      </c>
      <c r="G5" s="228" t="s">
        <v>173</v>
      </c>
      <c r="H5" s="229"/>
      <c r="I5" s="230" t="s">
        <v>174</v>
      </c>
      <c r="J5" s="224"/>
      <c r="K5" s="228" t="s">
        <v>24</v>
      </c>
      <c r="L5" s="229"/>
      <c r="M5" s="230" t="s">
        <v>171</v>
      </c>
      <c r="P5" s="111"/>
      <c r="Q5" s="112" t="s">
        <v>85</v>
      </c>
      <c r="R5" s="112" t="s">
        <v>86</v>
      </c>
      <c r="S5" s="112" t="s">
        <v>87</v>
      </c>
      <c r="T5" s="112" t="s">
        <v>88</v>
      </c>
      <c r="U5" s="112" t="s">
        <v>89</v>
      </c>
      <c r="V5" s="112" t="s">
        <v>90</v>
      </c>
      <c r="W5" s="112" t="s">
        <v>91</v>
      </c>
      <c r="X5" s="112" t="s">
        <v>92</v>
      </c>
      <c r="Y5" s="112" t="s">
        <v>93</v>
      </c>
      <c r="Z5" s="112" t="s">
        <v>104</v>
      </c>
      <c r="AA5" s="112" t="s">
        <v>95</v>
      </c>
      <c r="AB5" s="113" t="s">
        <v>96</v>
      </c>
    </row>
    <row r="6" spans="1:28" x14ac:dyDescent="0.25">
      <c r="B6" s="137" t="s">
        <v>177</v>
      </c>
      <c r="C6" s="140">
        <f>SUM('Årsbudget - Utfall'!AC18:AC30)</f>
        <v>0</v>
      </c>
      <c r="D6" s="140">
        <f>SUM('Årsbudget - Utfall'!AD18:AD30)</f>
        <v>0</v>
      </c>
      <c r="E6" s="140">
        <f>SUM('Årsbudget - Utfall'!AE18:AE30)</f>
        <v>746000</v>
      </c>
      <c r="G6" s="236">
        <f>D6/E6</f>
        <v>0</v>
      </c>
      <c r="H6" s="225"/>
      <c r="I6" s="237">
        <f>C6/E6</f>
        <v>0</v>
      </c>
      <c r="J6" s="225"/>
      <c r="K6" s="231">
        <f>G6-I6</f>
        <v>0</v>
      </c>
      <c r="L6" s="226"/>
      <c r="M6" s="232" t="e">
        <f>B6-C6</f>
        <v>#VALUE!</v>
      </c>
      <c r="P6" s="114" t="s">
        <v>182</v>
      </c>
      <c r="Q6" s="227">
        <f>SUM('Årsbudget - Utfall'!D18:D30)</f>
        <v>0</v>
      </c>
      <c r="R6" s="227">
        <f>SUM('Årsbudget - Utfall'!F18:F30)</f>
        <v>0</v>
      </c>
      <c r="S6" s="227">
        <f>SUM('Årsbudget - Utfall'!H18:H30)</f>
        <v>76000</v>
      </c>
      <c r="T6" s="227">
        <f>SUM('Årsbudget - Utfall'!J18:J30)</f>
        <v>0</v>
      </c>
      <c r="U6" s="227">
        <f>SUM('Årsbudget - Utfall'!L18:L30)</f>
        <v>0</v>
      </c>
      <c r="V6" s="227">
        <f>SUM('Årsbudget - Utfall'!N18:N30)</f>
        <v>196000</v>
      </c>
      <c r="W6" s="227">
        <f>SUM('Årsbudget - Utfall'!P18:P30)</f>
        <v>199000</v>
      </c>
      <c r="X6" s="227">
        <f>SUM('Årsbudget - Utfall'!R18:R30)</f>
        <v>199000</v>
      </c>
      <c r="Y6" s="227">
        <f>SUM('Årsbudget - Utfall'!T18:T30)</f>
        <v>0</v>
      </c>
      <c r="Z6" s="227">
        <f>SUM('Årsbudget - Utfall'!V18:V30)</f>
        <v>76000</v>
      </c>
      <c r="AA6" s="227">
        <f>SUM('Årsbudget - Utfall'!X18:X30)</f>
        <v>0</v>
      </c>
      <c r="AB6" s="241">
        <f>SUM('Årsbudget - Utfall'!Z18:Z30)</f>
        <v>0</v>
      </c>
    </row>
    <row r="7" spans="1:28" x14ac:dyDescent="0.25">
      <c r="B7" s="243" t="s">
        <v>106</v>
      </c>
      <c r="C7" s="244">
        <f>'Årsbudget - Utfall'!AC63</f>
        <v>0</v>
      </c>
      <c r="D7" s="109">
        <f>'Årsbudget - Utfall'!AD63</f>
        <v>0</v>
      </c>
      <c r="E7" s="109">
        <f>'Årsbudget - Utfall'!AE63*-1</f>
        <v>-28000</v>
      </c>
      <c r="G7" s="236">
        <f>D7/E7</f>
        <v>0</v>
      </c>
      <c r="H7" s="225"/>
      <c r="I7" s="237">
        <f>C7/E7</f>
        <v>0</v>
      </c>
      <c r="J7" s="225"/>
      <c r="K7" s="231">
        <f>G7-I7</f>
        <v>0</v>
      </c>
      <c r="L7" s="226"/>
      <c r="M7" s="232" t="e">
        <f>B7-C7</f>
        <v>#VALUE!</v>
      </c>
      <c r="P7" s="114" t="s">
        <v>181</v>
      </c>
      <c r="Q7" s="227">
        <f>SUM('Årsbudget - Utfall'!E18:E30)</f>
        <v>0</v>
      </c>
      <c r="R7" s="227">
        <f>SUM('Årsbudget - Utfall'!G18:G30)</f>
        <v>0</v>
      </c>
      <c r="S7" s="227">
        <f>SUM('Årsbudget - Utfall'!I18:I30)</f>
        <v>0</v>
      </c>
      <c r="T7" s="227">
        <f>SUM('Årsbudget - Utfall'!K18:K30)</f>
        <v>0</v>
      </c>
      <c r="U7" s="227">
        <f>SUM('Årsbudget - Utfall'!M18:M30)</f>
        <v>0</v>
      </c>
      <c r="V7" s="227">
        <f>SUM('Årsbudget - Utfall'!O18:O30)</f>
        <v>0</v>
      </c>
      <c r="W7" s="227">
        <f>SUM('Årsbudget - Utfall'!Q18:Q30)</f>
        <v>0</v>
      </c>
      <c r="X7" s="227">
        <f>SUM('Årsbudget - Utfall'!S18:S30)</f>
        <v>0</v>
      </c>
      <c r="Y7" s="227">
        <f>SUM('Årsbudget - Utfall'!U18:U30)</f>
        <v>0</v>
      </c>
      <c r="Z7" s="227">
        <f>SUM('Årsbudget - Utfall'!W18:W30)</f>
        <v>0</v>
      </c>
      <c r="AA7" s="227">
        <f>SUM('Årsbudget - Utfall'!Y18:Y30)</f>
        <v>0</v>
      </c>
      <c r="AB7" s="241">
        <f>SUM('Årsbudget - Utfall'!AA18:AA30)</f>
        <v>0</v>
      </c>
    </row>
    <row r="8" spans="1:28" x14ac:dyDescent="0.25">
      <c r="B8" s="137" t="s">
        <v>178</v>
      </c>
      <c r="C8" s="120">
        <f>SUM('Årsbudget - Utfall'!AC80:AC92)*-1</f>
        <v>0</v>
      </c>
      <c r="D8" s="120">
        <f>SUM('Årsbudget - Utfall'!AD80:AD92)*-1</f>
        <v>0</v>
      </c>
      <c r="E8" s="120">
        <f>SUM('Årsbudget - Utfall'!AE80:AE92)*-1</f>
        <v>-158000</v>
      </c>
      <c r="G8" s="236">
        <f t="shared" ref="G8:G11" si="0">D8/E8</f>
        <v>0</v>
      </c>
      <c r="H8" s="225"/>
      <c r="I8" s="237">
        <f>C8/E8</f>
        <v>0</v>
      </c>
      <c r="J8" s="225"/>
      <c r="K8" s="231">
        <f>G8-I8</f>
        <v>0</v>
      </c>
      <c r="L8" s="226"/>
      <c r="M8" s="232" t="e">
        <f t="shared" ref="M8:M9" si="1">B8-C8</f>
        <v>#VALUE!</v>
      </c>
      <c r="P8" s="114" t="s">
        <v>183</v>
      </c>
      <c r="Q8" s="227">
        <f>SUM('Årsbudget - Utfall'!D63,'Årsbudget - Utfall'!D80:D92,'Årsbudget - Utfall'!D123)</f>
        <v>0</v>
      </c>
      <c r="R8" s="227">
        <f>SUM('Årsbudget - Utfall'!F63,'Årsbudget - Utfall'!F80:F92,'Årsbudget - Utfall'!F123)</f>
        <v>0</v>
      </c>
      <c r="S8" s="227">
        <f>SUM('Årsbudget - Utfall'!H63,'Årsbudget - Utfall'!H80:H92,'Årsbudget - Utfall'!H123)</f>
        <v>0</v>
      </c>
      <c r="T8" s="227">
        <f>SUM('Årsbudget - Utfall'!J63,'Årsbudget - Utfall'!J80:J92,'Årsbudget - Utfall'!J123)</f>
        <v>29000</v>
      </c>
      <c r="U8" s="227">
        <f>SUM('Årsbudget - Utfall'!L63,'Årsbudget - Utfall'!L80:L92,'Årsbudget - Utfall'!L123)</f>
        <v>0</v>
      </c>
      <c r="V8" s="227">
        <f>SUM('Årsbudget - Utfall'!N63,'Årsbudget - Utfall'!N80:N92,'Årsbudget - Utfall'!N123)</f>
        <v>67000</v>
      </c>
      <c r="W8" s="227">
        <f>SUM('Årsbudget - Utfall'!P63,'Årsbudget - Utfall'!P80:P92,'Årsbudget - Utfall'!P123)</f>
        <v>71000</v>
      </c>
      <c r="X8" s="227">
        <f>SUM('Årsbudget - Utfall'!R63,'Årsbudget - Utfall'!R80:R92,'Årsbudget - Utfall'!R123)</f>
        <v>118000</v>
      </c>
      <c r="Y8" s="227">
        <f>SUM('Årsbudget - Utfall'!T63,'Årsbudget - Utfall'!T80:T92,'Årsbudget - Utfall'!T123)</f>
        <v>0</v>
      </c>
      <c r="Z8" s="227">
        <f>SUM('Årsbudget - Utfall'!V63,'Årsbudget - Utfall'!V80:V92,'Årsbudget - Utfall'!V123)</f>
        <v>29000</v>
      </c>
      <c r="AA8" s="227">
        <f>SUM('Årsbudget - Utfall'!X63,'Årsbudget - Utfall'!X80:X92,'Årsbudget - Utfall'!X123)</f>
        <v>0</v>
      </c>
      <c r="AB8" s="241">
        <f>SUM('Årsbudget - Utfall'!Z63,'Årsbudget - Utfall'!Z80:Z92,'Årsbudget - Utfall'!Z123)</f>
        <v>0</v>
      </c>
    </row>
    <row r="9" spans="1:28" x14ac:dyDescent="0.25">
      <c r="B9" s="137" t="s">
        <v>78</v>
      </c>
      <c r="C9" s="120">
        <f>SUM('Årsbudget - Utfall'!AC123)*-1</f>
        <v>0</v>
      </c>
      <c r="D9" s="120">
        <f>SUM('Årsbudget - Utfall'!AD123)*-1</f>
        <v>0</v>
      </c>
      <c r="E9" s="120">
        <f>SUM('Årsbudget - Utfall'!AE123)*-1</f>
        <v>-128000</v>
      </c>
      <c r="G9" s="236">
        <f t="shared" si="0"/>
        <v>0</v>
      </c>
      <c r="H9" s="225"/>
      <c r="I9" s="237">
        <f>C9/E9</f>
        <v>0</v>
      </c>
      <c r="J9" s="225"/>
      <c r="K9" s="231">
        <f>G9-I9</f>
        <v>0</v>
      </c>
      <c r="L9" s="226"/>
      <c r="M9" s="232" t="e">
        <f t="shared" si="1"/>
        <v>#VALUE!</v>
      </c>
      <c r="P9" s="117" t="s">
        <v>180</v>
      </c>
      <c r="Q9" s="118">
        <f>SUM('Årsbudget - Utfall'!E63,'Årsbudget - Utfall'!E80:E92,'Årsbudget - Utfall'!E123)</f>
        <v>0</v>
      </c>
      <c r="R9" s="118">
        <f>SUM('Årsbudget - Utfall'!G63,'Årsbudget - Utfall'!G80:G92,'Årsbudget - Utfall'!G123)</f>
        <v>0</v>
      </c>
      <c r="S9" s="118">
        <f>SUM('Årsbudget - Utfall'!I63,'Årsbudget - Utfall'!I80:I92,'Årsbudget - Utfall'!I123)</f>
        <v>0</v>
      </c>
      <c r="T9" s="118">
        <f>SUM('Årsbudget - Utfall'!K63,'Årsbudget - Utfall'!K80:K92,'Årsbudget - Utfall'!K123)</f>
        <v>0</v>
      </c>
      <c r="U9" s="118">
        <f>SUM('Årsbudget - Utfall'!M63,'Årsbudget - Utfall'!M80:M92,'Årsbudget - Utfall'!M123)</f>
        <v>0</v>
      </c>
      <c r="V9" s="118">
        <f>SUM('Årsbudget - Utfall'!O63,'Årsbudget - Utfall'!O80:O92,'Årsbudget - Utfall'!O123)</f>
        <v>0</v>
      </c>
      <c r="W9" s="118">
        <f>SUM('Årsbudget - Utfall'!Q63,'Årsbudget - Utfall'!Q80:Q92,'Årsbudget - Utfall'!Q123)</f>
        <v>0</v>
      </c>
      <c r="X9" s="118">
        <f>SUM('Årsbudget - Utfall'!S63,'Årsbudget - Utfall'!S80:S92,'Årsbudget - Utfall'!S123)</f>
        <v>0</v>
      </c>
      <c r="Y9" s="118">
        <f>SUM('Årsbudget - Utfall'!U63,'Årsbudget - Utfall'!U80:U92,'Årsbudget - Utfall'!U123)</f>
        <v>0</v>
      </c>
      <c r="Z9" s="118">
        <f>SUM('Årsbudget - Utfall'!W63,'Årsbudget - Utfall'!W80:W92,'Årsbudget - Utfall'!W123)</f>
        <v>0</v>
      </c>
      <c r="AA9" s="118">
        <f>SUM('Årsbudget - Utfall'!Y63,'Årsbudget - Utfall'!Y80:Y92,'Årsbudget - Utfall'!Y123)</f>
        <v>0</v>
      </c>
      <c r="AB9" s="119">
        <f>SUM('Årsbudget - Utfall'!AA63,'Årsbudget - Utfall'!AA80:AA92,'Årsbudget - Utfall'!AA123)</f>
        <v>0</v>
      </c>
    </row>
    <row r="10" spans="1:28" x14ac:dyDescent="0.25">
      <c r="C10" s="143"/>
      <c r="D10" s="143"/>
      <c r="E10" s="143"/>
      <c r="G10" s="236"/>
      <c r="H10" s="225"/>
      <c r="I10" s="237"/>
      <c r="J10" s="225"/>
      <c r="K10" s="231"/>
      <c r="L10" s="226"/>
      <c r="M10" s="232"/>
    </row>
    <row r="11" spans="1:28" ht="15.75" thickBot="1" x14ac:dyDescent="0.3">
      <c r="B11" s="137" t="s">
        <v>133</v>
      </c>
      <c r="C11" s="142">
        <f>SUM(C6:C10)</f>
        <v>0</v>
      </c>
      <c r="D11" s="142">
        <f>SUM(D6:D10)</f>
        <v>0</v>
      </c>
      <c r="E11" s="142">
        <f>SUM(E6:E10)</f>
        <v>432000</v>
      </c>
      <c r="F11" s="142"/>
      <c r="G11" s="238">
        <f t="shared" si="0"/>
        <v>0</v>
      </c>
      <c r="H11" s="239"/>
      <c r="I11" s="240">
        <f>C11/E11</f>
        <v>0</v>
      </c>
      <c r="J11" s="225"/>
      <c r="K11" s="233">
        <f>G11-I11</f>
        <v>0</v>
      </c>
      <c r="L11" s="234"/>
      <c r="M11" s="235">
        <f>C11-D11</f>
        <v>0</v>
      </c>
      <c r="P11" s="137"/>
    </row>
    <row r="12" spans="1:28" x14ac:dyDescent="0.25">
      <c r="P12" s="137"/>
    </row>
    <row r="13" spans="1:28" x14ac:dyDescent="0.25">
      <c r="P13" s="137"/>
    </row>
  </sheetData>
  <mergeCells count="1">
    <mergeCell ref="A1:L2"/>
  </mergeCells>
  <conditionalFormatting sqref="K6:L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F2A8-9B7B-4710-AE17-A54F1B2D6A9B}">
  <dimension ref="B4:O48"/>
  <sheetViews>
    <sheetView workbookViewId="0">
      <selection activeCell="S46" sqref="S46"/>
    </sheetView>
  </sheetViews>
  <sheetFormatPr defaultRowHeight="15" x14ac:dyDescent="0.25"/>
  <cols>
    <col min="1" max="1" width="3.28515625" style="109" customWidth="1"/>
    <col min="2" max="2" width="7.7109375" style="109" bestFit="1" customWidth="1"/>
    <col min="3" max="7" width="10" style="109" bestFit="1" customWidth="1"/>
    <col min="8" max="9" width="9.28515625" style="109" bestFit="1" customWidth="1"/>
    <col min="10" max="10" width="10" style="109" bestFit="1" customWidth="1"/>
    <col min="11" max="14" width="9.28515625" style="109" bestFit="1" customWidth="1"/>
    <col min="15" max="15" width="11.42578125" style="109" bestFit="1" customWidth="1"/>
    <col min="16" max="16384" width="9.140625" style="109"/>
  </cols>
  <sheetData>
    <row r="4" spans="2:15" x14ac:dyDescent="0.25">
      <c r="B4" s="111"/>
      <c r="C4" s="112" t="s">
        <v>85</v>
      </c>
      <c r="D4" s="112" t="s">
        <v>86</v>
      </c>
      <c r="E4" s="112" t="s">
        <v>87</v>
      </c>
      <c r="F4" s="112" t="s">
        <v>88</v>
      </c>
      <c r="G4" s="112" t="s">
        <v>89</v>
      </c>
      <c r="H4" s="112" t="s">
        <v>90</v>
      </c>
      <c r="I4" s="112" t="s">
        <v>91</v>
      </c>
      <c r="J4" s="112" t="s">
        <v>92</v>
      </c>
      <c r="K4" s="112" t="s">
        <v>93</v>
      </c>
      <c r="L4" s="112" t="s">
        <v>104</v>
      </c>
      <c r="M4" s="112" t="s">
        <v>95</v>
      </c>
      <c r="N4" s="113" t="s">
        <v>96</v>
      </c>
    </row>
    <row r="5" spans="2:15" x14ac:dyDescent="0.25">
      <c r="B5" s="114" t="s">
        <v>126</v>
      </c>
      <c r="C5" s="115">
        <f>SUM('Årsbudget - Utfall'!D6:D8)</f>
        <v>825000</v>
      </c>
      <c r="D5" s="115">
        <f>SUM('Årsbudget - Utfall'!F6:F8)</f>
        <v>710000</v>
      </c>
      <c r="E5" s="115">
        <f>SUM('Årsbudget - Utfall'!H6:H8)</f>
        <v>138000</v>
      </c>
      <c r="F5" s="115">
        <f>SUM('Årsbudget - Utfall'!J6:J8)</f>
        <v>126000</v>
      </c>
      <c r="G5" s="115">
        <f>SUM('Årsbudget - Utfall'!L6:L8)</f>
        <v>116000</v>
      </c>
      <c r="H5" s="115">
        <f>SUM('Årsbudget - Utfall'!N6:N8)</f>
        <v>37500</v>
      </c>
      <c r="I5" s="115">
        <f>SUM('Årsbudget - Utfall'!P6:P8)</f>
        <v>36500</v>
      </c>
      <c r="J5" s="115">
        <f>SUM('Årsbudget - Utfall'!R6:R8)</f>
        <v>385000</v>
      </c>
      <c r="K5" s="115">
        <f>SUM('Årsbudget - Utfall'!T6:T8)</f>
        <v>58000</v>
      </c>
      <c r="L5" s="115">
        <f>SUM('Årsbudget - Utfall'!V6:V8)</f>
        <v>32000</v>
      </c>
      <c r="M5" s="115">
        <f>SUM('Årsbudget - Utfall'!X6:X8)</f>
        <v>6000</v>
      </c>
      <c r="N5" s="116">
        <f>SUM('Årsbudget - Utfall'!Z6:Z8)</f>
        <v>0</v>
      </c>
      <c r="O5" s="120"/>
    </row>
    <row r="6" spans="2:15" x14ac:dyDescent="0.25">
      <c r="B6" s="117" t="s">
        <v>105</v>
      </c>
      <c r="C6" s="118">
        <f>SUM('Årsbudget - Utfall'!E6:E8)</f>
        <v>0</v>
      </c>
      <c r="D6" s="118">
        <f>SUM('Årsbudget - Utfall'!G6:G8)</f>
        <v>0</v>
      </c>
      <c r="E6" s="118">
        <f>SUM('Årsbudget - Utfall'!I6:I8)</f>
        <v>0</v>
      </c>
      <c r="F6" s="118">
        <f>SUM('Årsbudget - Utfall'!K6:K8)</f>
        <v>0</v>
      </c>
      <c r="G6" s="118">
        <f>SUM('Årsbudget - Utfall'!M6:M8)</f>
        <v>0</v>
      </c>
      <c r="H6" s="118">
        <f>SUM('Årsbudget - Utfall'!O6:O8)</f>
        <v>0</v>
      </c>
      <c r="I6" s="118">
        <f>SUM('Årsbudget - Utfall'!Q6:Q8)</f>
        <v>0</v>
      </c>
      <c r="J6" s="118">
        <f>SUM('Årsbudget - Utfall'!S6:S8)</f>
        <v>0</v>
      </c>
      <c r="K6" s="118">
        <f>SUM('Årsbudget - Utfall'!U6:U8)</f>
        <v>0</v>
      </c>
      <c r="L6" s="118">
        <f>SUM('Årsbudget - Utfall'!W6:W8)</f>
        <v>0</v>
      </c>
      <c r="M6" s="118">
        <f>SUM('Årsbudget - Utfall'!Y6:Y8)</f>
        <v>0</v>
      </c>
      <c r="N6" s="119">
        <f>SUM('Årsbudget - Utfall'!AA6:AA8)</f>
        <v>0</v>
      </c>
      <c r="O6" s="120"/>
    </row>
    <row r="24" spans="2:15" x14ac:dyDescent="0.25">
      <c r="B24" s="111"/>
      <c r="C24" s="112" t="s">
        <v>85</v>
      </c>
      <c r="D24" s="112" t="s">
        <v>86</v>
      </c>
      <c r="E24" s="112" t="s">
        <v>87</v>
      </c>
      <c r="F24" s="112" t="s">
        <v>88</v>
      </c>
      <c r="G24" s="112" t="s">
        <v>89</v>
      </c>
      <c r="H24" s="112" t="s">
        <v>90</v>
      </c>
      <c r="I24" s="112" t="s">
        <v>91</v>
      </c>
      <c r="J24" s="112" t="s">
        <v>92</v>
      </c>
      <c r="K24" s="112" t="s">
        <v>93</v>
      </c>
      <c r="L24" s="112" t="s">
        <v>104</v>
      </c>
      <c r="M24" s="112" t="s">
        <v>95</v>
      </c>
      <c r="N24" s="113" t="s">
        <v>96</v>
      </c>
    </row>
    <row r="25" spans="2:15" x14ac:dyDescent="0.25">
      <c r="B25" s="114" t="s">
        <v>126</v>
      </c>
      <c r="C25" s="227">
        <f>SUM('Årsbudget - Utfall'!D116,'Årsbudget - Utfall'!D118)</f>
        <v>66500</v>
      </c>
      <c r="D25" s="227">
        <f>SUM('Årsbudget - Utfall'!F116,'Årsbudget - Utfall'!F118)</f>
        <v>66500</v>
      </c>
      <c r="E25" s="227">
        <f>SUM('Årsbudget - Utfall'!H116,'Årsbudget - Utfall'!H118)</f>
        <v>66500</v>
      </c>
      <c r="F25" s="227">
        <f>SUM('Årsbudget - Utfall'!J116,'Årsbudget - Utfall'!J118)</f>
        <v>66500</v>
      </c>
      <c r="G25" s="227">
        <f>SUM('Årsbudget - Utfall'!L116,'Årsbudget - Utfall'!L118)</f>
        <v>66500</v>
      </c>
      <c r="H25" s="227">
        <f>SUM('Årsbudget - Utfall'!N116,'Årsbudget - Utfall'!N118)</f>
        <v>66500</v>
      </c>
      <c r="I25" s="227">
        <f>SUM('Årsbudget - Utfall'!P116,'Årsbudget - Utfall'!P118)</f>
        <v>66500</v>
      </c>
      <c r="J25" s="227">
        <f>SUM('Årsbudget - Utfall'!R116,'Årsbudget - Utfall'!R118)</f>
        <v>66500</v>
      </c>
      <c r="K25" s="227">
        <f>SUM('Årsbudget - Utfall'!T116,'Årsbudget - Utfall'!T118)</f>
        <v>66500</v>
      </c>
      <c r="L25" s="227">
        <f>SUM('Årsbudget - Utfall'!V116,'Årsbudget - Utfall'!V118)</f>
        <v>66500</v>
      </c>
      <c r="M25" s="227">
        <f>SUM('Årsbudget - Utfall'!X116,'Årsbudget - Utfall'!X118)</f>
        <v>66500</v>
      </c>
      <c r="N25" s="241">
        <f>SUM('Årsbudget - Utfall'!Z116,'Årsbudget - Utfall'!Z118)</f>
        <v>66500</v>
      </c>
      <c r="O25" s="120"/>
    </row>
    <row r="26" spans="2:15" x14ac:dyDescent="0.25">
      <c r="B26" s="117" t="s">
        <v>105</v>
      </c>
      <c r="C26" s="118">
        <f>SUM('Årsbudget - Utfall'!E116,'Årsbudget - Utfall'!E118)</f>
        <v>0</v>
      </c>
      <c r="D26" s="118">
        <f>SUM('Årsbudget - Utfall'!G116,'Årsbudget - Utfall'!G118)</f>
        <v>0</v>
      </c>
      <c r="E26" s="118">
        <f>SUM('Årsbudget - Utfall'!I116,'Årsbudget - Utfall'!I118)</f>
        <v>0</v>
      </c>
      <c r="F26" s="118">
        <f>SUM('Årsbudget - Utfall'!K116,'Årsbudget - Utfall'!K118)</f>
        <v>0</v>
      </c>
      <c r="G26" s="118">
        <f>SUM('Årsbudget - Utfall'!M116,'Årsbudget - Utfall'!M118)</f>
        <v>0</v>
      </c>
      <c r="H26" s="118">
        <f>SUM('Årsbudget - Utfall'!O116,'Årsbudget - Utfall'!O118)</f>
        <v>0</v>
      </c>
      <c r="I26" s="118">
        <f>SUM('Årsbudget - Utfall'!Q116,'Årsbudget - Utfall'!Q118)</f>
        <v>0</v>
      </c>
      <c r="J26" s="118">
        <f>SUM('Årsbudget - Utfall'!S116,'Årsbudget - Utfall'!S118)</f>
        <v>0</v>
      </c>
      <c r="K26" s="118">
        <f>SUM('Årsbudget - Utfall'!U116,'Årsbudget - Utfall'!U118)</f>
        <v>0</v>
      </c>
      <c r="L26" s="118">
        <f>SUM('Årsbudget - Utfall'!W116,'Årsbudget - Utfall'!W118)</f>
        <v>0</v>
      </c>
      <c r="M26" s="118">
        <f>SUM('Årsbudget - Utfall'!Y116,'Årsbudget - Utfall'!Y118)</f>
        <v>0</v>
      </c>
      <c r="N26" s="119">
        <f>SUM('Årsbudget - Utfall'!AA116,'Årsbudget - Utfall'!AA118)</f>
        <v>0</v>
      </c>
      <c r="O26" s="120"/>
    </row>
    <row r="46" spans="2:15" x14ac:dyDescent="0.25">
      <c r="B46" s="111"/>
      <c r="C46" s="112" t="s">
        <v>85</v>
      </c>
      <c r="D46" s="112" t="s">
        <v>86</v>
      </c>
      <c r="E46" s="112" t="s">
        <v>87</v>
      </c>
      <c r="F46" s="112" t="s">
        <v>88</v>
      </c>
      <c r="G46" s="112" t="s">
        <v>89</v>
      </c>
      <c r="H46" s="112" t="s">
        <v>90</v>
      </c>
      <c r="I46" s="112" t="s">
        <v>91</v>
      </c>
      <c r="J46" s="112" t="s">
        <v>92</v>
      </c>
      <c r="K46" s="112" t="s">
        <v>93</v>
      </c>
      <c r="L46" s="112" t="s">
        <v>104</v>
      </c>
      <c r="M46" s="112" t="s">
        <v>95</v>
      </c>
      <c r="N46" s="113" t="s">
        <v>96</v>
      </c>
    </row>
    <row r="47" spans="2:15" x14ac:dyDescent="0.25">
      <c r="B47" s="114" t="s">
        <v>126</v>
      </c>
      <c r="C47" s="227">
        <f>SUM('Årsbudget - Utfall'!D121:D127)</f>
        <v>73834</v>
      </c>
      <c r="D47" s="227">
        <f>SUM('Årsbudget - Utfall'!F121:F127)</f>
        <v>73834</v>
      </c>
      <c r="E47" s="227">
        <f>SUM('Årsbudget - Utfall'!H121:H127)</f>
        <v>73834</v>
      </c>
      <c r="F47" s="227">
        <f>SUM('Årsbudget - Utfall'!J121:J127)</f>
        <v>155334</v>
      </c>
      <c r="G47" s="227">
        <f>SUM('Årsbudget - Utfall'!L121:L127)</f>
        <v>81333</v>
      </c>
      <c r="H47" s="227">
        <f>SUM('Årsbudget - Utfall'!N121:N127)</f>
        <v>83833</v>
      </c>
      <c r="I47" s="227">
        <f>SUM('Årsbudget - Utfall'!P121:P127)</f>
        <v>100833</v>
      </c>
      <c r="J47" s="227">
        <f>SUM('Årsbudget - Utfall'!R121:R127)</f>
        <v>128833</v>
      </c>
      <c r="K47" s="227">
        <f>SUM('Årsbudget - Utfall'!T121:T127)</f>
        <v>73833</v>
      </c>
      <c r="L47" s="227">
        <f>SUM('Årsbudget - Utfall'!V121:V127)</f>
        <v>87833</v>
      </c>
      <c r="M47" s="227">
        <f>SUM('Årsbudget - Utfall'!X121:X127)</f>
        <v>70833</v>
      </c>
      <c r="N47" s="241">
        <f>SUM('Årsbudget - Utfall'!Z121:Z127)</f>
        <v>137833</v>
      </c>
      <c r="O47" s="120"/>
    </row>
    <row r="48" spans="2:15" x14ac:dyDescent="0.25">
      <c r="B48" s="117" t="s">
        <v>105</v>
      </c>
      <c r="C48" s="118">
        <f>SUM('Årsbudget - Utfall'!E121:E127)</f>
        <v>0</v>
      </c>
      <c r="D48" s="118">
        <f>SUM('Årsbudget - Utfall'!G121:G127)</f>
        <v>0</v>
      </c>
      <c r="E48" s="118">
        <f>SUM('Årsbudget - Utfall'!I121:I127)</f>
        <v>0</v>
      </c>
      <c r="F48" s="118">
        <f>SUM('Årsbudget - Utfall'!K121:K127)</f>
        <v>0</v>
      </c>
      <c r="G48" s="118">
        <f>SUM('Årsbudget - Utfall'!M121:M127)</f>
        <v>0</v>
      </c>
      <c r="H48" s="118">
        <f>SUM('Årsbudget - Utfall'!O121:O127)</f>
        <v>0</v>
      </c>
      <c r="I48" s="118">
        <f>SUM('Årsbudget - Utfall'!Q121:Q127)</f>
        <v>0</v>
      </c>
      <c r="J48" s="118">
        <f>SUM('Årsbudget - Utfall'!S121:S127)</f>
        <v>0</v>
      </c>
      <c r="K48" s="118">
        <f>SUM('Årsbudget - Utfall'!U121:U127)</f>
        <v>0</v>
      </c>
      <c r="L48" s="118">
        <f>SUM('Årsbudget - Utfall'!W121:W127)</f>
        <v>0</v>
      </c>
      <c r="M48" s="118">
        <f>SUM('Årsbudget - Utfall'!Y121:Y127)</f>
        <v>0</v>
      </c>
      <c r="N48" s="119">
        <f>SUM('Årsbudget - Utfall'!AA121:AA127)</f>
        <v>0</v>
      </c>
      <c r="O48" s="120"/>
    </row>
  </sheetData>
  <phoneticPr fontId="28" type="noConversion"/>
  <pageMargins left="0.7" right="0.7" top="0.75" bottom="0.75" header="0.3" footer="0.3"/>
  <pageSetup paperSize="9" orientation="portrait" r:id="rId1"/>
  <drawing r:id="rId2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169766</vt:lpwstr>
  </property>
  <property fmtid="{D5CDD505-2E9C-101B-9397-08002B2CF9AE}" pid="4" name="OptimizationTime">
    <vt:lpwstr>20210323_0829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Årsbudget per månad</vt:lpstr>
      <vt:lpstr>Skillnader mellan åren</vt:lpstr>
      <vt:lpstr>Årsbudget - Utfall</vt:lpstr>
      <vt:lpstr>Budget; Utfall - Herr</vt:lpstr>
      <vt:lpstr>Budget; Utfall - Dam</vt:lpstr>
      <vt:lpstr>Budget; Utfall - Akademi</vt:lpstr>
      <vt:lpstr>Budget; Utfall - Camper</vt:lpstr>
      <vt:lpstr>Grafiska analyser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 Hillenfjärd</dc:creator>
  <cp:lastModifiedBy>Oskar Hillenfjärd</cp:lastModifiedBy>
  <cp:lastPrinted>2020-11-10T19:47:06Z</cp:lastPrinted>
  <dcterms:created xsi:type="dcterms:W3CDTF">2019-11-11T18:27:19Z</dcterms:created>
  <dcterms:modified xsi:type="dcterms:W3CDTF">2021-03-23T07:29:38Z</dcterms:modified>
</cp:coreProperties>
</file>