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vidziemsky/Desktop/Skrivbord/"/>
    </mc:Choice>
  </mc:AlternateContent>
  <xr:revisionPtr revIDLastSave="0" documentId="8_{D73EE764-1873-0145-B188-DC064975FD0B}" xr6:coauthVersionLast="47" xr6:coauthVersionMax="47" xr10:uidLastSave="{00000000-0000-0000-0000-000000000000}"/>
  <bookViews>
    <workbookView xWindow="0" yWindow="760" windowWidth="30240" windowHeight="17500" xr2:uid="{EC4C88E6-5592-3443-AFE9-8FB8148CD8AB}"/>
  </bookViews>
  <sheets>
    <sheet name="Summering" sheetId="1" r:id="rId1"/>
    <sheet name="Data Fotboll" sheetId="2" r:id="rId2"/>
    <sheet name="Data Innebandy" sheetId="3" r:id="rId3"/>
    <sheet name="Data HIF Overhead" sheetId="5" r:id="rId4"/>
    <sheet name="Data CafeHögan" sheetId="4" r:id="rId5"/>
    <sheet name="Referens Kalkyl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4" l="1"/>
  <c r="M36" i="4"/>
  <c r="J36" i="4"/>
  <c r="J35" i="4"/>
  <c r="C39" i="1"/>
  <c r="D39" i="1"/>
  <c r="E27" i="4"/>
  <c r="E25" i="4"/>
  <c r="E26" i="4" s="1"/>
  <c r="D64" i="1" s="1"/>
  <c r="D25" i="4"/>
  <c r="E33" i="5"/>
  <c r="E29" i="5"/>
  <c r="D29" i="5"/>
  <c r="D33" i="5"/>
  <c r="F9" i="2"/>
  <c r="E14" i="2"/>
  <c r="E15" i="2"/>
  <c r="E16" i="2"/>
  <c r="E13" i="2"/>
  <c r="E9" i="3"/>
  <c r="D18" i="3"/>
  <c r="E14" i="3"/>
  <c r="E15" i="3"/>
  <c r="E16" i="3"/>
  <c r="E17" i="3"/>
  <c r="E13" i="3"/>
  <c r="E18" i="3" s="1"/>
  <c r="E53" i="9"/>
  <c r="E94" i="9"/>
  <c r="E86" i="9"/>
  <c r="D86" i="9"/>
  <c r="E59" i="9"/>
  <c r="D59" i="9"/>
  <c r="D16" i="9"/>
  <c r="D37" i="9" s="1"/>
  <c r="E16" i="9"/>
  <c r="E37" i="9" s="1"/>
  <c r="E96" i="9" s="1"/>
  <c r="D9" i="2"/>
  <c r="D26" i="2" s="1"/>
  <c r="F9" i="3"/>
  <c r="D9" i="3"/>
  <c r="D27" i="3" s="1"/>
  <c r="E9" i="2"/>
  <c r="D15" i="1" s="1"/>
  <c r="D58" i="1"/>
  <c r="D63" i="1"/>
  <c r="C58" i="1"/>
  <c r="E31" i="4"/>
  <c r="D31" i="4"/>
  <c r="E12" i="4"/>
  <c r="D12" i="4"/>
  <c r="D34" i="1"/>
  <c r="C34" i="1"/>
  <c r="D26" i="1"/>
  <c r="C26" i="1"/>
  <c r="D26" i="4" l="1"/>
  <c r="C64" i="1" s="1"/>
  <c r="C65" i="1" s="1"/>
  <c r="C93" i="1" s="1"/>
  <c r="E28" i="4"/>
  <c r="D65" i="1"/>
  <c r="D93" i="1" s="1"/>
  <c r="D7" i="1" s="1"/>
  <c r="C7" i="1"/>
  <c r="C97" i="1"/>
  <c r="D38" i="4"/>
  <c r="D41" i="4" s="1"/>
  <c r="E38" i="4"/>
  <c r="E41" i="4" s="1"/>
  <c r="C6" i="1"/>
  <c r="D28" i="4" l="1"/>
  <c r="C8" i="1"/>
  <c r="E27" i="3"/>
  <c r="D6" i="1"/>
  <c r="D97" i="1" l="1"/>
  <c r="D8" i="1"/>
  <c r="D53" i="9"/>
  <c r="E17" i="2"/>
  <c r="E26" i="2"/>
</calcChain>
</file>

<file path=xl/sharedStrings.xml><?xml version="1.0" encoding="utf-8"?>
<sst xmlns="http://schemas.openxmlformats.org/spreadsheetml/2006/main" count="426" uniqueCount="207">
  <si>
    <t>Intäkter</t>
  </si>
  <si>
    <t>Medlemavgifter</t>
  </si>
  <si>
    <t>*10% plus</t>
  </si>
  <si>
    <t>Fotbollsavg 0-11</t>
  </si>
  <si>
    <t>Junior</t>
  </si>
  <si>
    <t>Fotboll 0-12</t>
  </si>
  <si>
    <t>Senior</t>
  </si>
  <si>
    <t>Fotbollsskolan</t>
  </si>
  <si>
    <t>Innebandy 0-16</t>
  </si>
  <si>
    <t>Grön</t>
  </si>
  <si>
    <t>Blå</t>
  </si>
  <si>
    <t>Röd</t>
  </si>
  <si>
    <t>Café Högan</t>
  </si>
  <si>
    <t>Statliga bidrag</t>
  </si>
  <si>
    <t>Ledarutbildningar</t>
  </si>
  <si>
    <t>Kommunala bidrag</t>
  </si>
  <si>
    <t>Övrigt</t>
  </si>
  <si>
    <t>Totala intäkter</t>
  </si>
  <si>
    <t>Arvoden</t>
  </si>
  <si>
    <t>Material</t>
  </si>
  <si>
    <t>Domare</t>
  </si>
  <si>
    <t>Utbildning</t>
  </si>
  <si>
    <t>Licenser &amp; Övergångar</t>
  </si>
  <si>
    <t>Halla/plan träning/match</t>
  </si>
  <si>
    <t>Matchflytt WO/Straffavg</t>
  </si>
  <si>
    <t>Serieavgifter</t>
  </si>
  <si>
    <t>Förråd Liljeholmshallen</t>
  </si>
  <si>
    <t>Förråd Långholmen</t>
  </si>
  <si>
    <t>Cupavgifter</t>
  </si>
  <si>
    <t>Inköp Café</t>
  </si>
  <si>
    <t>Hyra Café Högan</t>
  </si>
  <si>
    <t>Sponsring</t>
  </si>
  <si>
    <t>Övriga Kostnader</t>
  </si>
  <si>
    <t>Lokalhyra</t>
  </si>
  <si>
    <t>Övriga lokalKostnader</t>
  </si>
  <si>
    <t>Förbrukningsinventarier</t>
  </si>
  <si>
    <t>Programvaror</t>
  </si>
  <si>
    <t>Resekostnader</t>
  </si>
  <si>
    <t>Medlemsaktiviteter</t>
  </si>
  <si>
    <t>Möteskostnader</t>
  </si>
  <si>
    <t>Kontorsmaterial</t>
  </si>
  <si>
    <t>Datakommunikation</t>
  </si>
  <si>
    <t>Företagsförsäkring</t>
  </si>
  <si>
    <t>Redovisningstjänster</t>
  </si>
  <si>
    <t>Bankkostnader</t>
  </si>
  <si>
    <t>Föreningsavgifter</t>
  </si>
  <si>
    <t>Övriga kostnader</t>
  </si>
  <si>
    <t>Personal</t>
  </si>
  <si>
    <t>Löner</t>
  </si>
  <si>
    <t>Löner tjänstemän</t>
  </si>
  <si>
    <t>Arbetsgivaravgifter</t>
  </si>
  <si>
    <t>100 års jubileum</t>
  </si>
  <si>
    <t>engång</t>
  </si>
  <si>
    <t>Utgifter</t>
  </si>
  <si>
    <t>Årets resultat</t>
  </si>
  <si>
    <t>Totala Kostnader</t>
  </si>
  <si>
    <t>Summering:</t>
  </si>
  <si>
    <t>Resultat</t>
  </si>
  <si>
    <t>INTÄKTER</t>
  </si>
  <si>
    <t>KOSTNADER</t>
  </si>
  <si>
    <t>Fotboll:</t>
  </si>
  <si>
    <t>Innebandy:</t>
  </si>
  <si>
    <t>Bidrag:</t>
  </si>
  <si>
    <t>Övriga intäkter:</t>
  </si>
  <si>
    <t>Data Fotboll</t>
  </si>
  <si>
    <t>Nedan avser intäkter och kostander dedicerat Fotboll</t>
  </si>
  <si>
    <t xml:space="preserve">Data HIF Overhead </t>
  </si>
  <si>
    <t>Kostander kopplade till föreningens verksamhetsoperation</t>
  </si>
  <si>
    <t>Medlemavgifter fotboll:</t>
  </si>
  <si>
    <t>Medlemsavgift</t>
  </si>
  <si>
    <t>Övriga Data:</t>
  </si>
  <si>
    <t>Avgift, per aktiv:</t>
  </si>
  <si>
    <t>Total intäkt Fotboll</t>
  </si>
  <si>
    <t>Arvoden:</t>
  </si>
  <si>
    <t>X</t>
  </si>
  <si>
    <t>Y</t>
  </si>
  <si>
    <t>Fotbollar</t>
  </si>
  <si>
    <t>Västar</t>
  </si>
  <si>
    <t>Koner</t>
  </si>
  <si>
    <t>Mål</t>
  </si>
  <si>
    <t>Z</t>
  </si>
  <si>
    <t>Matchställ</t>
  </si>
  <si>
    <t>Domare:</t>
  </si>
  <si>
    <t>Domaravgifter</t>
  </si>
  <si>
    <t xml:space="preserve">Per match </t>
  </si>
  <si>
    <t>Per typ av spel</t>
  </si>
  <si>
    <t>Utbildning:</t>
  </si>
  <si>
    <t>Träning:</t>
  </si>
  <si>
    <t>Långholmen (ute)</t>
  </si>
  <si>
    <t>Tanto (ute)</t>
  </si>
  <si>
    <t>Högalidsskolan</t>
  </si>
  <si>
    <t>Liljehlolmshallen</t>
  </si>
  <si>
    <t>Annan plats</t>
  </si>
  <si>
    <t xml:space="preserve"> </t>
  </si>
  <si>
    <t>Match:</t>
  </si>
  <si>
    <t>Serieavgifter:</t>
  </si>
  <si>
    <t>Hyra</t>
  </si>
  <si>
    <t xml:space="preserve">Lås </t>
  </si>
  <si>
    <t xml:space="preserve">Annat </t>
  </si>
  <si>
    <t>Serieavgift  A</t>
  </si>
  <si>
    <t>Serieavgift  B</t>
  </si>
  <si>
    <t>Serieavgift  C</t>
  </si>
  <si>
    <t>Serieavgift  D</t>
  </si>
  <si>
    <t>Cupavgift B</t>
  </si>
  <si>
    <t>Cupavgift A</t>
  </si>
  <si>
    <t>Cupavgift C</t>
  </si>
  <si>
    <t>Cupavgift D</t>
  </si>
  <si>
    <t xml:space="preserve">Totalt Kostnader </t>
  </si>
  <si>
    <t>info:</t>
  </si>
  <si>
    <t>Info:</t>
  </si>
  <si>
    <t>RESULTAT</t>
  </si>
  <si>
    <t>Data Innebandy</t>
  </si>
  <si>
    <t>Medlemavgifter Innebandy:</t>
  </si>
  <si>
    <t>Antal medlemmar fotboll:</t>
  </si>
  <si>
    <t>Antal medlemmar fotboll</t>
  </si>
  <si>
    <t>Liljeholmen</t>
  </si>
  <si>
    <t>Sthlm Innebandy Center</t>
  </si>
  <si>
    <t>Nedan avser intäkter och kostander dedicerat Innebandy</t>
  </si>
  <si>
    <t>Totalt Kostnader:</t>
  </si>
  <si>
    <t>Data CafeHögan</t>
  </si>
  <si>
    <t>Nedan avser intäkter och kostander dedicerat CafeHögan</t>
  </si>
  <si>
    <t>ink / ex moms?</t>
  </si>
  <si>
    <t>CafeHögan</t>
  </si>
  <si>
    <t>KOSTNADER:</t>
  </si>
  <si>
    <t>Inköp:</t>
  </si>
  <si>
    <t>Personalkostander:</t>
  </si>
  <si>
    <t>Övrigt:</t>
  </si>
  <si>
    <t>Total kostnad:</t>
  </si>
  <si>
    <t>Total Intäkt:</t>
  </si>
  <si>
    <t>Resultat:</t>
  </si>
  <si>
    <t>Budget Summering</t>
  </si>
  <si>
    <t>Se flik Data Fotboll för detalj info</t>
  </si>
  <si>
    <t>Se flik Data CafeHögan för detalj info</t>
  </si>
  <si>
    <t>Att fylla i</t>
  </si>
  <si>
    <t>IDAG</t>
  </si>
  <si>
    <t>Vad man betalar*</t>
  </si>
  <si>
    <t>Förslag</t>
  </si>
  <si>
    <t>Höjning</t>
  </si>
  <si>
    <t>Fotbollsskolan VT 24</t>
  </si>
  <si>
    <t>Oförändrat</t>
  </si>
  <si>
    <t xml:space="preserve">Innebandy Grön Nivå </t>
  </si>
  <si>
    <t>Innebandy Blå Nivå</t>
  </si>
  <si>
    <t>Innebandy Röd Nivå</t>
  </si>
  <si>
    <t>Innebandy Junior</t>
  </si>
  <si>
    <t xml:space="preserve">Innebandyskolan </t>
  </si>
  <si>
    <t>Supporter</t>
  </si>
  <si>
    <t>Familjemedlemskap?</t>
  </si>
  <si>
    <t>2 barn eller fler</t>
  </si>
  <si>
    <t>*Medlemsavgift + säsongsavgift</t>
  </si>
  <si>
    <t xml:space="preserve">Förslag </t>
  </si>
  <si>
    <t>Förslag Avgifter</t>
  </si>
  <si>
    <t>Avgifter Fotbollsförbundet</t>
  </si>
  <si>
    <t>F2015</t>
  </si>
  <si>
    <t>F2014</t>
  </si>
  <si>
    <t>Seniorserier</t>
  </si>
  <si>
    <t>S:t Eriks-Cupen 5 mot 5-lag</t>
  </si>
  <si>
    <t>S:t Eriks-Cupen 7 mot 7-lag</t>
  </si>
  <si>
    <t>S:t Eriks-Cupen 9 mot 9-lag</t>
  </si>
  <si>
    <t>S:t Eriks-Cupen 11 mot 11-lag</t>
  </si>
  <si>
    <t>Futsal</t>
  </si>
  <si>
    <t>I årskullarna 2014-2012 är anmälningsavgiften differentierad: </t>
  </si>
  <si>
    <t>Lag bidrag för helgpass (ca 40 pass)</t>
  </si>
  <si>
    <t>2000 kr p / helg ca 35 helger</t>
  </si>
  <si>
    <t>Helgpass, lag:</t>
  </si>
  <si>
    <t>Kostnader</t>
  </si>
  <si>
    <t xml:space="preserve">Sponsring </t>
  </si>
  <si>
    <t>Totalt Kostnader</t>
  </si>
  <si>
    <t>Junior (innan seriespel)</t>
  </si>
  <si>
    <t>Antal Medlemmar</t>
  </si>
  <si>
    <t>Total intäkt Innebandy</t>
  </si>
  <si>
    <t>Bollar</t>
  </si>
  <si>
    <t>Fotbolls avg 0-11</t>
  </si>
  <si>
    <t>Övrig info</t>
  </si>
  <si>
    <t>&gt;&gt;&gt;</t>
  </si>
  <si>
    <t>Minskar föregående år Cup kostnader till Noll</t>
  </si>
  <si>
    <t>Hyra:</t>
  </si>
  <si>
    <t>Löner (gross) (kvällar, vardagar)</t>
  </si>
  <si>
    <t xml:space="preserve">Arbetsgivaravg. </t>
  </si>
  <si>
    <t>Fotboll, tränings&amp;matchavgifter</t>
  </si>
  <si>
    <t>Innebandy:  tränings &amp; matchavgifter</t>
  </si>
  <si>
    <t>Se flik Data Innebandy</t>
  </si>
  <si>
    <r>
      <t>Div. 4-6 herrar och Div. 3-4 damer</t>
    </r>
    <r>
      <rPr>
        <sz val="10"/>
        <color theme="1" tint="0.499984740745262"/>
        <rFont val="Arial"/>
        <family val="2"/>
      </rPr>
      <t>: 4 250:-</t>
    </r>
  </si>
  <si>
    <r>
      <t>Div. 7 herrar och div. 5 damer: </t>
    </r>
    <r>
      <rPr>
        <sz val="10"/>
        <color theme="1" tint="0.499984740745262"/>
        <rFont val="Arial"/>
        <family val="2"/>
      </rPr>
      <t>4 000:-</t>
    </r>
  </si>
  <si>
    <r>
      <t>Veteranlag</t>
    </r>
    <r>
      <rPr>
        <sz val="10"/>
        <color theme="1" tint="0.499984740745262"/>
        <rFont val="Arial"/>
        <family val="2"/>
      </rPr>
      <t>: 3 500:- (Veteran-DM ingår i avgiften)</t>
    </r>
  </si>
  <si>
    <r>
      <t>Stockholmsserien</t>
    </r>
    <r>
      <rPr>
        <sz val="10"/>
        <color theme="1" tint="0.499984740745262"/>
        <rFont val="Arial"/>
        <family val="2"/>
      </rPr>
      <t>: 2 500:-</t>
    </r>
  </si>
  <si>
    <r>
      <t>JDM flickor och pojkar</t>
    </r>
    <r>
      <rPr>
        <sz val="10"/>
        <color theme="1" tint="0.499984740745262"/>
        <rFont val="Arial"/>
        <family val="2"/>
      </rPr>
      <t>: 1 000:-</t>
    </r>
  </si>
  <si>
    <r>
      <t>Gåfotboll seriespel</t>
    </r>
    <r>
      <rPr>
        <sz val="10"/>
        <color theme="1" tint="0.499984740745262"/>
        <rFont val="Arial"/>
        <family val="2"/>
      </rPr>
      <t>: 1 500:-</t>
    </r>
  </si>
  <si>
    <r>
      <t>F/P 2017 (8 år)</t>
    </r>
    <r>
      <rPr>
        <sz val="10"/>
        <color theme="1" tint="0.499984740745262"/>
        <rFont val="Arial"/>
        <family val="2"/>
      </rPr>
      <t>: 13 matcher: 1 500 kr/lag – 10 matcher: 1 250 kr/lag – 6 matcher: 1 000 kr/lag</t>
    </r>
  </si>
  <si>
    <r>
      <t>F/P 2016 (9 år)</t>
    </r>
    <r>
      <rPr>
        <sz val="10"/>
        <color theme="1" tint="0.499984740745262"/>
        <rFont val="Arial"/>
        <family val="2"/>
      </rPr>
      <t>: 13 matcher: 1 500 kr/lag – 10 matcher: 1 250 kr/lag – 6 matcher: 1 000 kr/lag</t>
    </r>
  </si>
  <si>
    <r>
      <t>F/P 2015 (10 år)</t>
    </r>
    <r>
      <rPr>
        <sz val="10"/>
        <color theme="1" tint="0.499984740745262"/>
        <rFont val="Arial"/>
        <family val="2"/>
      </rPr>
      <t>: 13 matcher: 1 900 kr/lag – 10 matcher: 1 500 kr/lag – 6 matcher: 1 100 kr/lag  </t>
    </r>
  </si>
  <si>
    <r>
      <t>F/P 2014 (11 år)</t>
    </r>
    <r>
      <rPr>
        <sz val="10"/>
        <color theme="1" tint="0.499984740745262"/>
        <rFont val="Arial"/>
        <family val="2"/>
      </rPr>
      <t>: 13 matcher: 1 900 kr/lag – 10 matcher: 1 500 kr/lag – 6 matcher: 1 100 kr/lag  </t>
    </r>
  </si>
  <si>
    <r>
      <t>F/P 2013 (12 år)</t>
    </r>
    <r>
      <rPr>
        <sz val="10"/>
        <color theme="1" tint="0.499984740745262"/>
        <rFont val="Arial"/>
        <family val="2"/>
      </rPr>
      <t>: 13 matcher: 1 900 kr/lag – 10 matcher: 1 500 kr/lag – 6 matcher: 1 100 kr/lag  </t>
    </r>
  </si>
  <si>
    <r>
      <t>F/P 2012 (13 år)</t>
    </r>
    <r>
      <rPr>
        <sz val="10"/>
        <color theme="1" tint="0.499984740745262"/>
        <rFont val="Arial"/>
        <family val="2"/>
      </rPr>
      <t>: 2 100 kr/lag</t>
    </r>
  </si>
  <si>
    <r>
      <t>F/P 2011 (14 år)</t>
    </r>
    <r>
      <rPr>
        <sz val="10"/>
        <color theme="1" tint="0.499984740745262"/>
        <rFont val="Arial"/>
        <family val="2"/>
      </rPr>
      <t>: 2 100 kr/lag</t>
    </r>
  </si>
  <si>
    <r>
      <t>F/P 2010 (15 år)</t>
    </r>
    <r>
      <rPr>
        <sz val="10"/>
        <color theme="1" tint="0.499984740745262"/>
        <rFont val="Arial"/>
        <family val="2"/>
      </rPr>
      <t>: 2 200 kr/lag</t>
    </r>
  </si>
  <si>
    <r>
      <t>P 2009 (16 år)</t>
    </r>
    <r>
      <rPr>
        <sz val="10"/>
        <color theme="1" tint="0.499984740745262"/>
        <rFont val="Arial"/>
        <family val="2"/>
      </rPr>
      <t>: 4 000 kr/lag</t>
    </r>
  </si>
  <si>
    <r>
      <t>P 2008 (17 år)</t>
    </r>
    <r>
      <rPr>
        <sz val="10"/>
        <color theme="1" tint="0.499984740745262"/>
        <rFont val="Arial"/>
        <family val="2"/>
      </rPr>
      <t>: 4 000 kr/lag</t>
    </r>
  </si>
  <si>
    <r>
      <t>DJ 2009/06 (16/19 år)</t>
    </r>
    <r>
      <rPr>
        <sz val="10"/>
        <color theme="1" tint="0.499984740745262"/>
        <rFont val="Arial"/>
        <family val="2"/>
      </rPr>
      <t>: 4 000 kr/lag</t>
    </r>
  </si>
  <si>
    <r>
      <t>HJ 2007/06 (18/19 år)</t>
    </r>
    <r>
      <rPr>
        <sz val="10"/>
        <color theme="1" tint="0.499984740745262"/>
        <rFont val="Arial"/>
        <family val="2"/>
      </rPr>
      <t>: 4 000 kr/lag</t>
    </r>
  </si>
  <si>
    <r>
      <t>P2010-kval till P16 (15 år)</t>
    </r>
    <r>
      <rPr>
        <sz val="10"/>
        <color theme="1" tint="0.499984740745262"/>
        <rFont val="Arial"/>
        <family val="2"/>
      </rPr>
      <t>: 4 500 kr/lag</t>
    </r>
  </si>
  <si>
    <r>
      <t>P2009-kval till P17 (16 år)</t>
    </r>
    <r>
      <rPr>
        <sz val="10"/>
        <color theme="1" tint="0.499984740745262"/>
        <rFont val="Arial"/>
        <family val="2"/>
      </rPr>
      <t>: 4 500 kr/lag</t>
    </r>
  </si>
  <si>
    <r>
      <t>P2007-kval till P19 (18 år)</t>
    </r>
    <r>
      <rPr>
        <sz val="10"/>
        <color theme="1" tint="0.499984740745262"/>
        <rFont val="Arial"/>
        <family val="2"/>
      </rPr>
      <t>: 4 500 kr/lag</t>
    </r>
  </si>
  <si>
    <r>
      <t>Anmälningsavgift för samtliga lag i StFF:s seriespel</t>
    </r>
    <r>
      <rPr>
        <sz val="10"/>
        <color theme="1" tint="0.499984740745262"/>
        <rFont val="Arial"/>
        <family val="2"/>
      </rPr>
      <t>: 2 000kr/lag</t>
    </r>
  </si>
  <si>
    <r>
      <t>6 matcher:</t>
    </r>
    <r>
      <rPr>
        <sz val="10"/>
        <color theme="1" tint="0.499984740745262"/>
        <rFont val="Arial"/>
        <family val="2"/>
      </rPr>
      <t> 1 200:-</t>
    </r>
  </si>
  <si>
    <r>
      <t>9 matcher: </t>
    </r>
    <r>
      <rPr>
        <sz val="10"/>
        <color theme="1" tint="0.499984740745262"/>
        <rFont val="Arial"/>
        <family val="2"/>
      </rPr>
      <t>1 600:-</t>
    </r>
  </si>
  <si>
    <r>
      <t>12 matcher:</t>
    </r>
    <r>
      <rPr>
        <sz val="10"/>
        <color theme="1" tint="0.499984740745262"/>
        <rFont val="Arial"/>
        <family val="2"/>
      </rPr>
      <t> 2 000:-</t>
    </r>
  </si>
  <si>
    <t xml:space="preserve">Denna flik är data som skissats fram i processen kring budget.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</si>
</sst>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kr-41D]_-;\-* #,##0\ [$kr-41D]_-;_-* &quot;-&quot;??\ [$kr-41D]_-;_-@_-"/>
  </numFmts>
  <fonts count="36" x14ac:knownFonts="1">
    <font>
      <sz val="12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rgb="FF000000"/>
      <name val="Aptos Narrow"/>
      <scheme val="minor"/>
    </font>
    <font>
      <b/>
      <sz val="12"/>
      <color theme="1"/>
      <name val="Aptos Narrow"/>
      <scheme val="minor"/>
    </font>
    <font>
      <b/>
      <i/>
      <sz val="12"/>
      <color theme="1"/>
      <name val="Aptos Narrow"/>
      <scheme val="minor"/>
    </font>
    <font>
      <sz val="12"/>
      <color theme="1"/>
      <name val="Aptos Narrow"/>
      <scheme val="minor"/>
    </font>
    <font>
      <b/>
      <sz val="12"/>
      <color rgb="FF000000"/>
      <name val="Aptos Narrow"/>
      <scheme val="minor"/>
    </font>
    <font>
      <sz val="12"/>
      <color rgb="FF000000"/>
      <name val="Aptos Narrow"/>
      <scheme val="minor"/>
    </font>
    <font>
      <sz val="12"/>
      <color rgb="FF000000"/>
      <name val="Helvetica Neue"/>
      <family val="2"/>
    </font>
    <font>
      <sz val="12"/>
      <color theme="1"/>
      <name val="Helvetica Neue"/>
      <family val="2"/>
    </font>
    <font>
      <sz val="12"/>
      <color rgb="FF1C252B"/>
      <name val="Helvetica Neue"/>
      <family val="2"/>
    </font>
    <font>
      <b/>
      <sz val="12"/>
      <color theme="1"/>
      <name val="Helvetica Neue"/>
      <family val="2"/>
    </font>
    <font>
      <sz val="10"/>
      <color theme="1"/>
      <name val="Aptos Narrow"/>
      <scheme val="minor"/>
    </font>
    <font>
      <sz val="10"/>
      <color theme="1"/>
      <name val="Helvetica Neue"/>
      <family val="2"/>
    </font>
    <font>
      <sz val="10"/>
      <color rgb="FF1C252B"/>
      <name val="Helvetica Neue"/>
      <family val="2"/>
    </font>
    <font>
      <b/>
      <sz val="10"/>
      <color theme="1"/>
      <name val="Helvetica Neue"/>
      <family val="2"/>
    </font>
    <font>
      <b/>
      <sz val="10"/>
      <color theme="1"/>
      <name val="Aptos Narrow"/>
      <scheme val="minor"/>
    </font>
    <font>
      <b/>
      <i/>
      <sz val="10"/>
      <color theme="1"/>
      <name val="Aptos Narrow"/>
      <scheme val="minor"/>
    </font>
    <font>
      <b/>
      <sz val="10"/>
      <color rgb="FF000000"/>
      <name val="Aptos Narrow"/>
      <scheme val="minor"/>
    </font>
    <font>
      <b/>
      <sz val="10"/>
      <color rgb="FF000000"/>
      <name val="Helvetica Neue"/>
      <family val="2"/>
    </font>
    <font>
      <sz val="10"/>
      <color rgb="FF000000"/>
      <name val="Aptos Narrow"/>
      <scheme val="minor"/>
    </font>
    <font>
      <sz val="10"/>
      <color rgb="FF000000"/>
      <name val="Helvetica Neue"/>
      <family val="2"/>
    </font>
    <font>
      <i/>
      <sz val="10"/>
      <color theme="1" tint="0.499984740745262"/>
      <name val="Helvetica Neue"/>
      <family val="2"/>
    </font>
    <font>
      <i/>
      <sz val="10"/>
      <color rgb="FF000000"/>
      <name val="Aptos Narrow"/>
      <scheme val="minor"/>
    </font>
    <font>
      <b/>
      <i/>
      <sz val="10"/>
      <color theme="1"/>
      <name val="Helvetica Neue"/>
      <family val="2"/>
    </font>
    <font>
      <i/>
      <sz val="10"/>
      <color rgb="FF000000"/>
      <name val="Helvetica Neue"/>
      <family val="2"/>
    </font>
    <font>
      <i/>
      <sz val="10"/>
      <color theme="1"/>
      <name val="Helvetica Neue"/>
      <family val="2"/>
    </font>
    <font>
      <sz val="10"/>
      <color theme="1" tint="0.499984740745262"/>
      <name val="Aptos Narrow"/>
      <scheme val="minor"/>
    </font>
    <font>
      <b/>
      <sz val="10"/>
      <color theme="1" tint="0.499984740745262"/>
      <name val="Helvetica Neue"/>
      <family val="2"/>
    </font>
    <font>
      <b/>
      <sz val="10"/>
      <color theme="1" tint="0.499984740745262"/>
      <name val="Aptos Narrow"/>
      <family val="2"/>
      <scheme val="minor"/>
    </font>
    <font>
      <sz val="10"/>
      <color theme="1" tint="0.499984740745262"/>
      <name val="Helvetica Neue"/>
      <family val="2"/>
    </font>
    <font>
      <b/>
      <sz val="10"/>
      <color theme="1" tint="0.499984740745262"/>
      <name val="Aptos Narrow"/>
      <scheme val="minor"/>
    </font>
    <font>
      <b/>
      <sz val="10"/>
      <color theme="1" tint="0.499984740745262"/>
      <name val="Arial"/>
      <family val="2"/>
    </font>
    <font>
      <sz val="10"/>
      <color theme="1" tint="0.499984740745262"/>
      <name val="Aptos Narrow"/>
      <family val="2"/>
      <scheme val="minor"/>
    </font>
    <font>
      <sz val="10"/>
      <color theme="1" tint="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3" fontId="0" fillId="0" borderId="0" xfId="0" applyNumberFormat="1"/>
    <xf numFmtId="3" fontId="1" fillId="0" borderId="0" xfId="0" applyNumberFormat="1" applyFont="1"/>
    <xf numFmtId="0" fontId="1" fillId="0" borderId="2" xfId="0" applyFont="1" applyBorder="1"/>
    <xf numFmtId="3" fontId="1" fillId="0" borderId="2" xfId="0" applyNumberFormat="1" applyFont="1" applyBorder="1"/>
    <xf numFmtId="3" fontId="2" fillId="0" borderId="0" xfId="0" applyNumberFormat="1" applyFont="1"/>
    <xf numFmtId="0" fontId="2" fillId="0" borderId="2" xfId="0" applyFont="1" applyBorder="1"/>
    <xf numFmtId="0" fontId="3" fillId="0" borderId="2" xfId="0" applyFont="1" applyBorder="1"/>
    <xf numFmtId="0" fontId="1" fillId="0" borderId="4" xfId="0" applyFont="1" applyBorder="1"/>
    <xf numFmtId="3" fontId="1" fillId="0" borderId="4" xfId="0" applyNumberFormat="1" applyFont="1" applyBorder="1"/>
    <xf numFmtId="3" fontId="3" fillId="0" borderId="0" xfId="0" applyNumberFormat="1" applyFont="1"/>
    <xf numFmtId="0" fontId="0" fillId="0" borderId="4" xfId="0" applyBorder="1"/>
    <xf numFmtId="0" fontId="4" fillId="0" borderId="0" xfId="0" applyFont="1"/>
    <xf numFmtId="0" fontId="7" fillId="0" borderId="1" xfId="0" applyFont="1" applyBorder="1"/>
    <xf numFmtId="3" fontId="7" fillId="0" borderId="0" xfId="0" applyNumberFormat="1" applyFont="1"/>
    <xf numFmtId="3" fontId="4" fillId="0" borderId="0" xfId="0" applyNumberFormat="1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19" fillId="0" borderId="1" xfId="0" applyFont="1" applyBorder="1"/>
    <xf numFmtId="0" fontId="17" fillId="0" borderId="5" xfId="0" applyFont="1" applyBorder="1"/>
    <xf numFmtId="0" fontId="13" fillId="0" borderId="5" xfId="0" applyFont="1" applyBorder="1"/>
    <xf numFmtId="0" fontId="21" fillId="0" borderId="0" xfId="0" applyFont="1"/>
    <xf numFmtId="0" fontId="21" fillId="0" borderId="4" xfId="0" applyFont="1" applyBorder="1"/>
    <xf numFmtId="164" fontId="13" fillId="0" borderId="0" xfId="0" applyNumberFormat="1" applyFont="1"/>
    <xf numFmtId="0" fontId="19" fillId="0" borderId="4" xfId="0" applyFont="1" applyBorder="1"/>
    <xf numFmtId="3" fontId="21" fillId="0" borderId="4" xfId="0" applyNumberFormat="1" applyFont="1" applyBorder="1"/>
    <xf numFmtId="0" fontId="13" fillId="0" borderId="4" xfId="0" applyFont="1" applyBorder="1"/>
    <xf numFmtId="0" fontId="13" fillId="0" borderId="0" xfId="0" applyFont="1" applyBorder="1"/>
    <xf numFmtId="0" fontId="21" fillId="0" borderId="2" xfId="0" applyFont="1" applyBorder="1"/>
    <xf numFmtId="3" fontId="19" fillId="0" borderId="0" xfId="0" applyNumberFormat="1" applyFont="1"/>
    <xf numFmtId="3" fontId="17" fillId="0" borderId="0" xfId="0" applyNumberFormat="1" applyFont="1"/>
    <xf numFmtId="3" fontId="13" fillId="0" borderId="0" xfId="0" applyNumberFormat="1" applyFont="1"/>
    <xf numFmtId="3" fontId="21" fillId="0" borderId="0" xfId="0" applyNumberFormat="1" applyFont="1"/>
    <xf numFmtId="0" fontId="21" fillId="0" borderId="1" xfId="0" applyFont="1" applyBorder="1"/>
    <xf numFmtId="3" fontId="21" fillId="0" borderId="2" xfId="0" applyNumberFormat="1" applyFont="1" applyBorder="1"/>
    <xf numFmtId="0" fontId="21" fillId="0" borderId="5" xfId="0" applyFont="1" applyBorder="1"/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22" fillId="0" borderId="0" xfId="0" applyFont="1" applyFill="1"/>
    <xf numFmtId="0" fontId="15" fillId="0" borderId="0" xfId="0" applyFont="1" applyFill="1" applyAlignment="1">
      <alignment horizontal="right"/>
    </xf>
    <xf numFmtId="0" fontId="14" fillId="0" borderId="4" xfId="0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6" xfId="0" applyFont="1" applyFill="1" applyBorder="1"/>
    <xf numFmtId="0" fontId="14" fillId="0" borderId="4" xfId="0" applyFont="1" applyFill="1" applyBorder="1" applyAlignment="1">
      <alignment horizontal="right"/>
    </xf>
    <xf numFmtId="0" fontId="6" fillId="0" borderId="0" xfId="0" applyFont="1" applyFill="1"/>
    <xf numFmtId="164" fontId="6" fillId="0" borderId="0" xfId="0" applyNumberFormat="1" applyFont="1" applyFill="1"/>
    <xf numFmtId="0" fontId="6" fillId="0" borderId="4" xfId="0" applyFont="1" applyFill="1" applyBorder="1"/>
    <xf numFmtId="164" fontId="21" fillId="0" borderId="0" xfId="0" applyNumberFormat="1" applyFont="1"/>
    <xf numFmtId="164" fontId="13" fillId="0" borderId="5" xfId="0" applyNumberFormat="1" applyFont="1" applyBorder="1"/>
    <xf numFmtId="164" fontId="13" fillId="0" borderId="4" xfId="0" applyNumberFormat="1" applyFont="1" applyBorder="1"/>
    <xf numFmtId="0" fontId="13" fillId="0" borderId="0" xfId="0" applyFont="1" applyFill="1"/>
    <xf numFmtId="164" fontId="13" fillId="0" borderId="0" xfId="0" applyNumberFormat="1" applyFont="1" applyFill="1"/>
    <xf numFmtId="0" fontId="21" fillId="0" borderId="0" xfId="0" applyFont="1" applyFill="1"/>
    <xf numFmtId="164" fontId="21" fillId="0" borderId="0" xfId="0" applyNumberFormat="1" applyFont="1" applyFill="1"/>
    <xf numFmtId="0" fontId="13" fillId="0" borderId="0" xfId="0" applyFont="1" applyAlignment="1">
      <alignment horizontal="center"/>
    </xf>
    <xf numFmtId="0" fontId="13" fillId="0" borderId="4" xfId="0" applyFont="1" applyFill="1" applyBorder="1"/>
    <xf numFmtId="164" fontId="13" fillId="0" borderId="4" xfId="0" applyNumberFormat="1" applyFont="1" applyFill="1" applyBorder="1"/>
    <xf numFmtId="0" fontId="13" fillId="0" borderId="4" xfId="0" applyFont="1" applyBorder="1" applyAlignment="1">
      <alignment horizontal="center"/>
    </xf>
    <xf numFmtId="0" fontId="17" fillId="2" borderId="0" xfId="0" applyFont="1" applyFill="1"/>
    <xf numFmtId="0" fontId="19" fillId="0" borderId="2" xfId="0" applyFont="1" applyBorder="1"/>
    <xf numFmtId="3" fontId="21" fillId="0" borderId="0" xfId="0" applyNumberFormat="1" applyFont="1" applyFill="1"/>
    <xf numFmtId="0" fontId="21" fillId="0" borderId="4" xfId="0" applyFont="1" applyFill="1" applyBorder="1"/>
    <xf numFmtId="3" fontId="21" fillId="0" borderId="4" xfId="0" applyNumberFormat="1" applyFont="1" applyFill="1" applyBorder="1"/>
    <xf numFmtId="0" fontId="4" fillId="0" borderId="0" xfId="0" applyFont="1" applyFill="1"/>
    <xf numFmtId="0" fontId="5" fillId="0" borderId="0" xfId="0" applyFont="1" applyFill="1"/>
    <xf numFmtId="0" fontId="7" fillId="0" borderId="1" xfId="0" applyFont="1" applyFill="1" applyBorder="1"/>
    <xf numFmtId="0" fontId="8" fillId="0" borderId="1" xfId="0" applyFont="1" applyFill="1" applyBorder="1"/>
    <xf numFmtId="0" fontId="4" fillId="0" borderId="5" xfId="0" applyFont="1" applyFill="1" applyBorder="1"/>
    <xf numFmtId="0" fontId="6" fillId="0" borderId="5" xfId="0" applyFont="1" applyFill="1" applyBorder="1"/>
    <xf numFmtId="0" fontId="10" fillId="0" borderId="4" xfId="0" applyFont="1" applyFill="1" applyBorder="1"/>
    <xf numFmtId="0" fontId="12" fillId="0" borderId="4" xfId="0" applyFont="1" applyFill="1" applyBorder="1"/>
    <xf numFmtId="0" fontId="8" fillId="0" borderId="0" xfId="0" applyFont="1" applyFill="1"/>
    <xf numFmtId="3" fontId="8" fillId="0" borderId="0" xfId="0" applyNumberFormat="1" applyFont="1" applyFill="1"/>
    <xf numFmtId="0" fontId="8" fillId="0" borderId="0" xfId="0" applyFont="1" applyFill="1" applyAlignment="1">
      <alignment horizontal="right"/>
    </xf>
    <xf numFmtId="0" fontId="9" fillId="0" borderId="0" xfId="0" applyFont="1" applyFill="1"/>
    <xf numFmtId="0" fontId="10" fillId="0" borderId="0" xfId="0" applyFont="1" applyFill="1"/>
    <xf numFmtId="0" fontId="8" fillId="0" borderId="4" xfId="0" applyFont="1" applyFill="1" applyBorder="1"/>
    <xf numFmtId="3" fontId="8" fillId="0" borderId="4" xfId="0" applyNumberFormat="1" applyFont="1" applyFill="1" applyBorder="1"/>
    <xf numFmtId="0" fontId="11" fillId="0" borderId="0" xfId="0" applyFont="1" applyFill="1" applyAlignment="1">
      <alignment horizontal="right"/>
    </xf>
    <xf numFmtId="16" fontId="10" fillId="0" borderId="0" xfId="0" applyNumberFormat="1" applyFont="1" applyFill="1"/>
    <xf numFmtId="0" fontId="12" fillId="0" borderId="0" xfId="0" applyFont="1" applyFill="1"/>
    <xf numFmtId="0" fontId="7" fillId="0" borderId="4" xfId="0" applyFont="1" applyFill="1" applyBorder="1"/>
    <xf numFmtId="0" fontId="8" fillId="0" borderId="4" xfId="0" applyFont="1" applyFill="1" applyBorder="1" applyAlignment="1">
      <alignment horizontal="right"/>
    </xf>
    <xf numFmtId="0" fontId="14" fillId="0" borderId="5" xfId="0" applyFont="1" applyFill="1" applyBorder="1"/>
    <xf numFmtId="0" fontId="16" fillId="0" borderId="5" xfId="0" applyFont="1" applyFill="1" applyBorder="1"/>
    <xf numFmtId="0" fontId="7" fillId="0" borderId="0" xfId="0" applyFont="1" applyFill="1" applyBorder="1"/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/>
    <xf numFmtId="3" fontId="7" fillId="0" borderId="0" xfId="0" applyNumberFormat="1" applyFont="1" applyFill="1"/>
    <xf numFmtId="0" fontId="6" fillId="0" borderId="0" xfId="0" applyFont="1" applyFill="1" applyBorder="1"/>
    <xf numFmtId="3" fontId="4" fillId="0" borderId="0" xfId="0" applyNumberFormat="1" applyFont="1" applyFill="1"/>
    <xf numFmtId="0" fontId="8" fillId="0" borderId="5" xfId="0" applyFont="1" applyFill="1" applyBorder="1"/>
    <xf numFmtId="0" fontId="16" fillId="0" borderId="0" xfId="0" applyFont="1" applyFill="1"/>
    <xf numFmtId="0" fontId="25" fillId="0" borderId="0" xfId="0" applyFont="1" applyFill="1"/>
    <xf numFmtId="0" fontId="20" fillId="0" borderId="1" xfId="0" applyFont="1" applyFill="1" applyBorder="1"/>
    <xf numFmtId="0" fontId="20" fillId="0" borderId="4" xfId="0" applyFont="1" applyFill="1" applyBorder="1"/>
    <xf numFmtId="0" fontId="16" fillId="0" borderId="4" xfId="0" applyFont="1" applyFill="1" applyBorder="1"/>
    <xf numFmtId="3" fontId="22" fillId="0" borderId="0" xfId="0" applyNumberFormat="1" applyFont="1" applyFill="1"/>
    <xf numFmtId="0" fontId="22" fillId="0" borderId="0" xfId="0" applyFont="1" applyFill="1" applyAlignment="1">
      <alignment horizontal="right"/>
    </xf>
    <xf numFmtId="0" fontId="22" fillId="0" borderId="4" xfId="0" applyFont="1" applyFill="1" applyBorder="1"/>
    <xf numFmtId="3" fontId="22" fillId="0" borderId="4" xfId="0" applyNumberFormat="1" applyFont="1" applyFill="1" applyBorder="1"/>
    <xf numFmtId="0" fontId="22" fillId="0" borderId="4" xfId="0" applyFont="1" applyFill="1" applyBorder="1" applyAlignment="1">
      <alignment horizontal="right"/>
    </xf>
    <xf numFmtId="0" fontId="15" fillId="0" borderId="0" xfId="0" applyFont="1" applyFill="1"/>
    <xf numFmtId="16" fontId="14" fillId="0" borderId="0" xfId="0" applyNumberFormat="1" applyFont="1" applyFill="1"/>
    <xf numFmtId="164" fontId="14" fillId="0" borderId="0" xfId="0" applyNumberFormat="1" applyFont="1" applyFill="1"/>
    <xf numFmtId="3" fontId="20" fillId="0" borderId="0" xfId="0" applyNumberFormat="1" applyFont="1" applyFill="1"/>
    <xf numFmtId="3" fontId="16" fillId="0" borderId="0" xfId="0" applyNumberFormat="1" applyFont="1" applyFill="1"/>
    <xf numFmtId="3" fontId="14" fillId="0" borderId="0" xfId="0" applyNumberFormat="1" applyFont="1" applyFill="1"/>
    <xf numFmtId="0" fontId="23" fillId="0" borderId="0" xfId="0" applyFont="1" applyFill="1" applyBorder="1"/>
    <xf numFmtId="0" fontId="23" fillId="0" borderId="0" xfId="0" applyFont="1" applyFill="1"/>
    <xf numFmtId="164" fontId="23" fillId="0" borderId="0" xfId="0" applyNumberFormat="1" applyFont="1" applyFill="1"/>
    <xf numFmtId="0" fontId="22" fillId="0" borderId="1" xfId="0" applyFont="1" applyFill="1" applyBorder="1"/>
    <xf numFmtId="0" fontId="22" fillId="0" borderId="5" xfId="0" applyFont="1" applyFill="1" applyBorder="1"/>
    <xf numFmtId="0" fontId="26" fillId="0" borderId="4" xfId="0" applyFont="1" applyFill="1" applyBorder="1"/>
    <xf numFmtId="0" fontId="27" fillId="0" borderId="4" xfId="0" applyFont="1" applyFill="1" applyBorder="1"/>
    <xf numFmtId="0" fontId="27" fillId="0" borderId="0" xfId="0" applyFont="1" applyFill="1"/>
    <xf numFmtId="0" fontId="7" fillId="0" borderId="0" xfId="0" applyFont="1"/>
    <xf numFmtId="3" fontId="24" fillId="0" borderId="0" xfId="0" applyNumberFormat="1" applyFont="1" applyFill="1"/>
    <xf numFmtId="3" fontId="17" fillId="0" borderId="0" xfId="0" applyNumberFormat="1" applyFont="1" applyFill="1"/>
    <xf numFmtId="0" fontId="19" fillId="0" borderId="5" xfId="0" applyFont="1" applyBorder="1"/>
    <xf numFmtId="0" fontId="19" fillId="0" borderId="0" xfId="0" applyFont="1"/>
    <xf numFmtId="0" fontId="19" fillId="0" borderId="0" xfId="0" applyFont="1" applyBorder="1"/>
    <xf numFmtId="0" fontId="21" fillId="0" borderId="0" xfId="0" applyFont="1" applyBorder="1"/>
    <xf numFmtId="3" fontId="19" fillId="0" borderId="0" xfId="0" applyNumberFormat="1" applyFont="1" applyFill="1"/>
    <xf numFmtId="3" fontId="21" fillId="0" borderId="0" xfId="0" applyNumberFormat="1" applyFont="1" applyBorder="1"/>
    <xf numFmtId="0" fontId="19" fillId="0" borderId="3" xfId="0" applyFont="1" applyBorder="1"/>
    <xf numFmtId="3" fontId="19" fillId="0" borderId="3" xfId="0" applyNumberFormat="1" applyFont="1" applyBorder="1"/>
    <xf numFmtId="3" fontId="19" fillId="0" borderId="5" xfId="0" applyNumberFormat="1" applyFont="1" applyBorder="1"/>
    <xf numFmtId="0" fontId="17" fillId="0" borderId="0" xfId="0" applyFont="1" applyFill="1"/>
    <xf numFmtId="0" fontId="13" fillId="0" borderId="0" xfId="0" applyFont="1" applyFill="1" applyBorder="1"/>
    <xf numFmtId="164" fontId="17" fillId="0" borderId="0" xfId="0" applyNumberFormat="1" applyFont="1"/>
    <xf numFmtId="0" fontId="21" fillId="0" borderId="5" xfId="0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1" fontId="23" fillId="0" borderId="0" xfId="0" applyNumberFormat="1" applyFont="1" applyFill="1"/>
    <xf numFmtId="0" fontId="28" fillId="0" borderId="0" xfId="0" applyFont="1" applyFill="1"/>
    <xf numFmtId="0" fontId="29" fillId="0" borderId="4" xfId="0" applyFont="1" applyFill="1" applyBorder="1"/>
    <xf numFmtId="0" fontId="30" fillId="0" borderId="4" xfId="0" applyFont="1" applyFill="1" applyBorder="1"/>
    <xf numFmtId="0" fontId="31" fillId="0" borderId="4" xfId="0" applyFont="1" applyFill="1" applyBorder="1"/>
    <xf numFmtId="0" fontId="31" fillId="0" borderId="0" xfId="0" applyFont="1" applyFill="1"/>
    <xf numFmtId="0" fontId="32" fillId="0" borderId="0" xfId="0" applyFont="1" applyFill="1"/>
    <xf numFmtId="0" fontId="31" fillId="0" borderId="0" xfId="0" applyFont="1" applyFill="1" applyBorder="1"/>
    <xf numFmtId="0" fontId="31" fillId="0" borderId="0" xfId="0" applyFont="1" applyFill="1" applyBorder="1" applyAlignment="1">
      <alignment horizontal="right"/>
    </xf>
    <xf numFmtId="0" fontId="28" fillId="0" borderId="0" xfId="0" applyFont="1" applyFill="1" applyBorder="1"/>
    <xf numFmtId="0" fontId="33" fillId="0" borderId="0" xfId="0" applyFont="1" applyFill="1"/>
    <xf numFmtId="0" fontId="34" fillId="0" borderId="0" xfId="0" applyFont="1" applyFill="1"/>
    <xf numFmtId="3" fontId="31" fillId="0" borderId="0" xfId="0" applyNumberFormat="1" applyFont="1" applyFill="1" applyBorder="1"/>
    <xf numFmtId="0" fontId="21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21" fillId="0" borderId="4" xfId="0" applyFont="1" applyBorder="1" applyAlignment="1">
      <alignment wrapText="1"/>
    </xf>
    <xf numFmtId="0" fontId="21" fillId="0" borderId="0" xfId="0" applyFont="1" applyAlignment="1">
      <alignment horizontal="right"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132D5-2E0F-9746-83E8-4277D0361FB0}">
  <dimension ref="A1:J104"/>
  <sheetViews>
    <sheetView tabSelected="1" workbookViewId="0">
      <selection activeCell="I19" sqref="I19"/>
    </sheetView>
  </sheetViews>
  <sheetFormatPr baseColWidth="10" defaultRowHeight="14" x14ac:dyDescent="0.2"/>
  <cols>
    <col min="1" max="1" width="10.83203125" style="21"/>
    <col min="2" max="2" width="29.83203125" style="21" customWidth="1"/>
    <col min="3" max="3" width="21.5" style="21" customWidth="1"/>
    <col min="4" max="4" width="26" style="21" customWidth="1"/>
    <col min="5" max="5" width="10.33203125" style="136" customWidth="1"/>
    <col min="6" max="6" width="16" style="164" customWidth="1"/>
    <col min="7" max="16384" width="10.83203125" style="21"/>
  </cols>
  <sheetData>
    <row r="1" spans="1:10" x14ac:dyDescent="0.2">
      <c r="A1" s="26"/>
      <c r="B1" s="26"/>
      <c r="C1" s="26"/>
      <c r="D1" s="26"/>
      <c r="E1" s="139"/>
      <c r="F1" s="157"/>
    </row>
    <row r="2" spans="1:10" x14ac:dyDescent="0.2">
      <c r="A2" s="26"/>
      <c r="B2" s="26"/>
      <c r="C2" s="26"/>
      <c r="D2" s="26"/>
      <c r="E2" s="139"/>
      <c r="F2" s="157"/>
    </row>
    <row r="3" spans="1:10" ht="17" thickBot="1" x14ac:dyDescent="0.25">
      <c r="A3" s="26"/>
      <c r="B3" s="142" t="s">
        <v>130</v>
      </c>
      <c r="C3" s="143">
        <v>2024</v>
      </c>
      <c r="D3" s="143">
        <v>2025</v>
      </c>
      <c r="E3" s="139"/>
      <c r="F3" s="158"/>
      <c r="G3" s="32"/>
      <c r="H3" s="32"/>
      <c r="I3" s="32"/>
      <c r="J3" s="32"/>
    </row>
    <row r="4" spans="1:10" x14ac:dyDescent="0.2">
      <c r="A4" s="26"/>
      <c r="B4" s="127"/>
      <c r="C4" s="26"/>
      <c r="D4" s="26"/>
      <c r="E4" s="139"/>
      <c r="F4" s="159"/>
      <c r="G4" s="32"/>
      <c r="H4" s="32"/>
      <c r="I4" s="32"/>
      <c r="J4" s="32"/>
    </row>
    <row r="5" spans="1:10" x14ac:dyDescent="0.2">
      <c r="A5" s="26"/>
      <c r="B5" s="29" t="s">
        <v>56</v>
      </c>
      <c r="C5" s="27"/>
      <c r="D5" s="27"/>
      <c r="E5" s="139"/>
      <c r="F5" s="159"/>
      <c r="G5" s="32"/>
      <c r="H5" s="32"/>
      <c r="I5" s="32"/>
      <c r="J5" s="32"/>
    </row>
    <row r="6" spans="1:10" x14ac:dyDescent="0.2">
      <c r="A6" s="26"/>
      <c r="B6" s="26" t="s">
        <v>0</v>
      </c>
      <c r="C6" s="37">
        <f>SUM(C39)</f>
        <v>1555634</v>
      </c>
      <c r="D6" s="37">
        <f>SUM(D39)</f>
        <v>1998900</v>
      </c>
      <c r="E6" s="139"/>
      <c r="F6" s="159"/>
      <c r="G6" s="32"/>
      <c r="H6" s="32"/>
      <c r="I6" s="32"/>
      <c r="J6" s="32"/>
    </row>
    <row r="7" spans="1:10" x14ac:dyDescent="0.2">
      <c r="A7" s="26"/>
      <c r="B7" s="27" t="s">
        <v>53</v>
      </c>
      <c r="C7" s="30">
        <f>SUM(C93)</f>
        <v>1768222.44</v>
      </c>
      <c r="D7" s="30">
        <f>SUM(D93)</f>
        <v>2136400</v>
      </c>
      <c r="E7" s="139"/>
      <c r="F7" s="159"/>
      <c r="G7" s="32"/>
      <c r="H7" s="32"/>
      <c r="I7" s="32"/>
      <c r="J7" s="32"/>
    </row>
    <row r="8" spans="1:10" x14ac:dyDescent="0.2">
      <c r="A8" s="26"/>
      <c r="B8" s="127" t="s">
        <v>57</v>
      </c>
      <c r="C8" s="34">
        <f>SUM(C6-C7)</f>
        <v>-212588.43999999994</v>
      </c>
      <c r="D8" s="34">
        <f>SUM(D6-D7)</f>
        <v>-137500</v>
      </c>
      <c r="E8" s="139"/>
      <c r="F8" s="160"/>
      <c r="G8" s="32"/>
      <c r="H8" s="32"/>
      <c r="I8" s="32"/>
      <c r="J8" s="32"/>
    </row>
    <row r="9" spans="1:10" x14ac:dyDescent="0.2">
      <c r="A9" s="26"/>
      <c r="E9" s="139"/>
      <c r="F9" s="159"/>
      <c r="G9" s="32"/>
      <c r="H9" s="32"/>
      <c r="I9" s="32"/>
      <c r="J9" s="32"/>
    </row>
    <row r="10" spans="1:10" x14ac:dyDescent="0.2">
      <c r="A10" s="26"/>
      <c r="B10" s="127"/>
      <c r="C10" s="26"/>
      <c r="D10" s="26"/>
      <c r="E10" s="139"/>
      <c r="F10" s="159"/>
      <c r="G10" s="32"/>
      <c r="H10" s="32"/>
      <c r="I10" s="32"/>
      <c r="J10" s="32"/>
    </row>
    <row r="11" spans="1:10" ht="15" thickBot="1" x14ac:dyDescent="0.25">
      <c r="A11" s="26"/>
      <c r="B11" s="126"/>
      <c r="C11" s="40"/>
      <c r="D11" s="40"/>
      <c r="E11" s="138"/>
      <c r="F11" s="161"/>
      <c r="G11" s="32"/>
      <c r="H11" s="32"/>
      <c r="I11" s="32"/>
      <c r="J11" s="32"/>
    </row>
    <row r="12" spans="1:10" x14ac:dyDescent="0.2">
      <c r="A12" s="26"/>
      <c r="B12" s="128"/>
      <c r="C12" s="129"/>
      <c r="D12" s="129"/>
      <c r="E12" s="139"/>
      <c r="F12" s="159"/>
      <c r="G12" s="32"/>
      <c r="H12" s="32"/>
      <c r="I12" s="32"/>
      <c r="J12" s="32"/>
    </row>
    <row r="13" spans="1:10" x14ac:dyDescent="0.2">
      <c r="A13" s="26"/>
      <c r="B13" s="127"/>
      <c r="C13" s="26"/>
      <c r="D13" s="26"/>
      <c r="E13" s="139"/>
      <c r="F13" s="157"/>
    </row>
    <row r="14" spans="1:10" ht="17" thickBot="1" x14ac:dyDescent="0.25">
      <c r="A14" s="26"/>
      <c r="B14" s="17" t="s">
        <v>58</v>
      </c>
      <c r="C14" s="23">
        <v>2024</v>
      </c>
      <c r="D14" s="23">
        <v>2025</v>
      </c>
      <c r="E14" s="139"/>
      <c r="F14" s="162"/>
      <c r="G14" s="32"/>
    </row>
    <row r="15" spans="1:10" ht="15" x14ac:dyDescent="0.2">
      <c r="A15" s="26"/>
      <c r="B15" s="26" t="s">
        <v>1</v>
      </c>
      <c r="C15" s="34">
        <v>171038</v>
      </c>
      <c r="D15" s="34">
        <f>SUM('Data Fotboll'!E9+'Data Innebandy'!E9)</f>
        <v>172500</v>
      </c>
      <c r="F15" s="163" t="s">
        <v>2</v>
      </c>
      <c r="G15" s="32"/>
    </row>
    <row r="16" spans="1:10" x14ac:dyDescent="0.2">
      <c r="A16" s="26"/>
      <c r="B16" s="26"/>
      <c r="C16" s="37"/>
      <c r="D16" s="37"/>
      <c r="E16" s="140"/>
      <c r="F16" s="157"/>
      <c r="G16" s="32"/>
    </row>
    <row r="17" spans="1:9" ht="30" x14ac:dyDescent="0.2">
      <c r="A17" s="26"/>
      <c r="B17" s="29" t="s">
        <v>178</v>
      </c>
      <c r="C17" s="30"/>
      <c r="D17" s="30"/>
      <c r="E17" s="140"/>
      <c r="F17" s="159" t="s">
        <v>131</v>
      </c>
      <c r="G17" s="32"/>
    </row>
    <row r="18" spans="1:9" x14ac:dyDescent="0.2">
      <c r="A18" s="26"/>
      <c r="B18" s="128"/>
      <c r="C18" s="130">
        <v>345338</v>
      </c>
      <c r="D18" s="130">
        <v>307200</v>
      </c>
      <c r="E18" s="140"/>
      <c r="F18" s="159"/>
      <c r="G18" s="32"/>
    </row>
    <row r="19" spans="1:9" x14ac:dyDescent="0.2">
      <c r="A19" s="26"/>
      <c r="B19" s="26"/>
      <c r="C19" s="37"/>
      <c r="D19" s="131"/>
      <c r="E19" s="140"/>
      <c r="F19" s="159"/>
      <c r="G19" s="32"/>
    </row>
    <row r="20" spans="1:9" x14ac:dyDescent="0.2">
      <c r="A20" s="26"/>
      <c r="B20" s="29" t="s">
        <v>179</v>
      </c>
      <c r="C20" s="31"/>
      <c r="D20" s="27"/>
      <c r="E20" s="139"/>
    </row>
    <row r="21" spans="1:9" ht="15" x14ac:dyDescent="0.2">
      <c r="A21" s="26"/>
      <c r="B21" s="128"/>
      <c r="C21" s="124">
        <v>186000</v>
      </c>
      <c r="D21" s="125">
        <v>462200</v>
      </c>
      <c r="E21" s="139"/>
      <c r="F21" s="157" t="s">
        <v>180</v>
      </c>
    </row>
    <row r="22" spans="1:9" x14ac:dyDescent="0.2">
      <c r="A22" s="26"/>
      <c r="B22" s="26"/>
      <c r="C22" s="26"/>
      <c r="D22" s="37"/>
      <c r="E22" s="139"/>
      <c r="F22" s="157"/>
    </row>
    <row r="23" spans="1:9" x14ac:dyDescent="0.2">
      <c r="A23" s="26"/>
      <c r="B23" s="29" t="s">
        <v>62</v>
      </c>
      <c r="C23" s="27"/>
      <c r="D23" s="27"/>
      <c r="E23" s="139"/>
      <c r="F23" s="157"/>
    </row>
    <row r="24" spans="1:9" x14ac:dyDescent="0.2">
      <c r="A24" s="26"/>
      <c r="B24" s="26" t="s">
        <v>13</v>
      </c>
      <c r="C24" s="37">
        <v>139897</v>
      </c>
      <c r="D24" s="37">
        <v>150000</v>
      </c>
      <c r="E24" s="139"/>
      <c r="F24" s="159"/>
      <c r="G24" s="32"/>
      <c r="H24" s="32"/>
    </row>
    <row r="25" spans="1:9" x14ac:dyDescent="0.2">
      <c r="A25" s="26"/>
      <c r="B25" s="27" t="s">
        <v>15</v>
      </c>
      <c r="C25" s="30">
        <v>54431</v>
      </c>
      <c r="D25" s="30">
        <v>60000</v>
      </c>
    </row>
    <row r="26" spans="1:9" x14ac:dyDescent="0.2">
      <c r="A26" s="26"/>
      <c r="B26" s="127"/>
      <c r="C26" s="34">
        <f>SUM(C24:C25)</f>
        <v>194328</v>
      </c>
      <c r="D26" s="34">
        <f>SUM(D24:D25)</f>
        <v>210000</v>
      </c>
      <c r="E26" s="139"/>
      <c r="F26" s="157"/>
    </row>
    <row r="27" spans="1:9" x14ac:dyDescent="0.2">
      <c r="A27" s="26"/>
      <c r="E27" s="139"/>
      <c r="F27" s="157"/>
    </row>
    <row r="28" spans="1:9" ht="30" x14ac:dyDescent="0.2">
      <c r="A28" s="26"/>
      <c r="B28" s="132" t="s">
        <v>12</v>
      </c>
      <c r="C28" s="133">
        <v>638630</v>
      </c>
      <c r="D28" s="133">
        <v>675000</v>
      </c>
      <c r="E28" s="139"/>
      <c r="F28" s="157" t="s">
        <v>132</v>
      </c>
    </row>
    <row r="29" spans="1:9" x14ac:dyDescent="0.2">
      <c r="A29" s="26"/>
      <c r="I29" s="26"/>
    </row>
    <row r="30" spans="1:9" x14ac:dyDescent="0.2">
      <c r="A30" s="26"/>
      <c r="B30" s="26"/>
      <c r="I30" s="26"/>
    </row>
    <row r="31" spans="1:9" x14ac:dyDescent="0.2">
      <c r="A31" s="26"/>
      <c r="B31" s="29" t="s">
        <v>63</v>
      </c>
      <c r="C31" s="30"/>
      <c r="D31" s="30"/>
      <c r="E31" s="139"/>
      <c r="I31" s="26"/>
    </row>
    <row r="32" spans="1:9" x14ac:dyDescent="0.2">
      <c r="A32" s="26"/>
      <c r="B32" s="26" t="s">
        <v>14</v>
      </c>
      <c r="C32" s="37">
        <v>5600</v>
      </c>
      <c r="D32" s="37">
        <v>7000</v>
      </c>
      <c r="I32" s="26"/>
    </row>
    <row r="33" spans="1:9" x14ac:dyDescent="0.2">
      <c r="A33" s="26"/>
      <c r="B33" s="33" t="s">
        <v>16</v>
      </c>
      <c r="C33" s="39">
        <v>14700</v>
      </c>
      <c r="D33" s="39">
        <v>15000</v>
      </c>
      <c r="F33" s="157"/>
      <c r="G33" s="37"/>
      <c r="H33" s="37"/>
      <c r="I33" s="26"/>
    </row>
    <row r="34" spans="1:9" x14ac:dyDescent="0.2">
      <c r="A34" s="26"/>
      <c r="B34" s="127"/>
      <c r="C34" s="34">
        <f>SUM(C32:C33)</f>
        <v>20300</v>
      </c>
      <c r="D34" s="34">
        <f>SUM(D32:D33)</f>
        <v>22000</v>
      </c>
      <c r="E34" s="139"/>
      <c r="F34" s="157"/>
    </row>
    <row r="35" spans="1:9" x14ac:dyDescent="0.2">
      <c r="A35" s="26"/>
      <c r="B35" s="127"/>
      <c r="C35" s="34"/>
      <c r="D35" s="34"/>
      <c r="E35" s="139"/>
      <c r="F35" s="157"/>
    </row>
    <row r="36" spans="1:9" x14ac:dyDescent="0.2">
      <c r="A36" s="26"/>
      <c r="B36" s="132" t="s">
        <v>31</v>
      </c>
      <c r="C36" s="132"/>
      <c r="D36" s="133">
        <v>150000</v>
      </c>
      <c r="E36" s="141"/>
      <c r="F36" s="157"/>
    </row>
    <row r="37" spans="1:9" x14ac:dyDescent="0.2">
      <c r="A37" s="26"/>
      <c r="B37" s="127"/>
      <c r="C37" s="26"/>
      <c r="D37" s="26"/>
      <c r="E37" s="141"/>
      <c r="F37" s="157"/>
    </row>
    <row r="38" spans="1:9" ht="15" thickBot="1" x14ac:dyDescent="0.25">
      <c r="A38" s="26"/>
      <c r="B38" s="23"/>
      <c r="C38" s="38"/>
      <c r="D38" s="38"/>
      <c r="E38" s="139"/>
      <c r="F38" s="157"/>
    </row>
    <row r="39" spans="1:9" ht="16" x14ac:dyDescent="0.2">
      <c r="A39" s="26"/>
      <c r="B39" s="123" t="s">
        <v>17</v>
      </c>
      <c r="C39" s="18">
        <f>SUM(C15+C18+C21+C26+C28+C34+C36)</f>
        <v>1555634</v>
      </c>
      <c r="D39" s="18">
        <f>SUM(D15+D18+D21+D26+D28+D34+D36)</f>
        <v>1998900</v>
      </c>
      <c r="E39" s="139"/>
      <c r="F39" s="157"/>
    </row>
    <row r="40" spans="1:9" x14ac:dyDescent="0.2">
      <c r="A40" s="26"/>
      <c r="E40" s="139"/>
      <c r="F40" s="157"/>
    </row>
    <row r="41" spans="1:9" x14ac:dyDescent="0.2">
      <c r="A41" s="26"/>
      <c r="E41" s="139"/>
      <c r="F41" s="157"/>
    </row>
    <row r="42" spans="1:9" x14ac:dyDescent="0.2">
      <c r="A42" s="26"/>
      <c r="B42" s="26"/>
      <c r="C42" s="26"/>
      <c r="D42" s="26"/>
      <c r="E42" s="139"/>
      <c r="F42" s="157"/>
    </row>
    <row r="43" spans="1:9" x14ac:dyDescent="0.2">
      <c r="A43" s="26"/>
      <c r="B43" s="26"/>
      <c r="C43" s="26"/>
      <c r="D43" s="26"/>
      <c r="E43" s="139"/>
      <c r="F43" s="157"/>
    </row>
    <row r="44" spans="1:9" x14ac:dyDescent="0.2">
      <c r="A44" s="26"/>
      <c r="B44" s="26"/>
      <c r="C44" s="26"/>
      <c r="D44" s="26"/>
      <c r="E44" s="139"/>
      <c r="F44" s="157"/>
    </row>
    <row r="45" spans="1:9" x14ac:dyDescent="0.2">
      <c r="A45" s="26"/>
      <c r="B45" s="26"/>
      <c r="C45" s="26"/>
      <c r="D45" s="26"/>
      <c r="E45" s="139"/>
      <c r="F45" s="157"/>
    </row>
    <row r="46" spans="1:9" ht="17" thickBot="1" x14ac:dyDescent="0.25">
      <c r="A46" s="26"/>
      <c r="B46" s="17" t="s">
        <v>59</v>
      </c>
      <c r="C46" s="38"/>
      <c r="D46" s="38"/>
      <c r="E46" s="139"/>
      <c r="F46" s="157"/>
    </row>
    <row r="47" spans="1:9" x14ac:dyDescent="0.2">
      <c r="A47" s="26"/>
      <c r="B47" s="26" t="s">
        <v>18</v>
      </c>
      <c r="C47" s="37">
        <v>20000</v>
      </c>
      <c r="D47" s="37">
        <v>20000</v>
      </c>
      <c r="E47" s="139"/>
      <c r="F47" s="157"/>
    </row>
    <row r="48" spans="1:9" x14ac:dyDescent="0.2">
      <c r="A48" s="26"/>
      <c r="B48" s="26" t="s">
        <v>19</v>
      </c>
      <c r="C48" s="37">
        <v>239549</v>
      </c>
      <c r="D48" s="37">
        <v>300000</v>
      </c>
      <c r="E48" s="139"/>
      <c r="F48" s="157"/>
    </row>
    <row r="49" spans="1:6" x14ac:dyDescent="0.2">
      <c r="A49" s="26"/>
      <c r="B49" s="26" t="s">
        <v>20</v>
      </c>
      <c r="C49" s="37">
        <v>92138</v>
      </c>
      <c r="D49" s="37">
        <v>100000</v>
      </c>
      <c r="E49" s="139"/>
      <c r="F49" s="157"/>
    </row>
    <row r="50" spans="1:6" x14ac:dyDescent="0.2">
      <c r="A50" s="26"/>
      <c r="B50" s="26" t="s">
        <v>21</v>
      </c>
      <c r="C50" s="37">
        <v>38732</v>
      </c>
      <c r="D50" s="37">
        <v>50000</v>
      </c>
      <c r="E50" s="139"/>
      <c r="F50" s="157"/>
    </row>
    <row r="51" spans="1:6" x14ac:dyDescent="0.2">
      <c r="A51" s="26"/>
      <c r="B51" s="26" t="s">
        <v>22</v>
      </c>
      <c r="C51" s="37">
        <v>47918</v>
      </c>
      <c r="D51" s="37">
        <v>50000</v>
      </c>
      <c r="E51" s="139"/>
      <c r="F51" s="157"/>
    </row>
    <row r="52" spans="1:6" x14ac:dyDescent="0.2">
      <c r="A52" s="26"/>
      <c r="B52" s="26" t="s">
        <v>23</v>
      </c>
      <c r="C52" s="37">
        <v>112623</v>
      </c>
      <c r="D52" s="37">
        <v>120000</v>
      </c>
      <c r="E52" s="139"/>
      <c r="F52" s="157"/>
    </row>
    <row r="53" spans="1:6" x14ac:dyDescent="0.2">
      <c r="A53" s="26"/>
      <c r="B53" s="26" t="s">
        <v>24</v>
      </c>
      <c r="C53" s="37">
        <v>7890</v>
      </c>
      <c r="D53" s="37">
        <v>10000</v>
      </c>
      <c r="E53" s="139"/>
      <c r="F53" s="157"/>
    </row>
    <row r="54" spans="1:6" x14ac:dyDescent="0.2">
      <c r="A54" s="26"/>
      <c r="B54" s="26" t="s">
        <v>25</v>
      </c>
      <c r="C54" s="37">
        <v>50350</v>
      </c>
      <c r="D54" s="37">
        <v>60000</v>
      </c>
      <c r="E54" s="139"/>
      <c r="F54" s="157"/>
    </row>
    <row r="55" spans="1:6" x14ac:dyDescent="0.2">
      <c r="A55" s="26"/>
      <c r="B55" s="26" t="s">
        <v>26</v>
      </c>
      <c r="C55" s="37">
        <v>8000</v>
      </c>
      <c r="D55" s="37">
        <v>8000</v>
      </c>
      <c r="E55" s="139"/>
      <c r="F55" s="157"/>
    </row>
    <row r="56" spans="1:6" x14ac:dyDescent="0.2">
      <c r="A56" s="26"/>
      <c r="B56" s="26" t="s">
        <v>27</v>
      </c>
      <c r="C56" s="37">
        <v>2815</v>
      </c>
      <c r="D56" s="37">
        <v>3000</v>
      </c>
      <c r="E56" s="139"/>
      <c r="F56" s="157"/>
    </row>
    <row r="57" spans="1:6" x14ac:dyDescent="0.2">
      <c r="A57" s="26"/>
      <c r="B57" s="27" t="s">
        <v>28</v>
      </c>
      <c r="C57" s="30">
        <v>57550</v>
      </c>
      <c r="D57" s="27">
        <v>0</v>
      </c>
      <c r="E57" s="139"/>
      <c r="F57" s="157"/>
    </row>
    <row r="58" spans="1:6" x14ac:dyDescent="0.2">
      <c r="A58" s="26"/>
      <c r="C58" s="35">
        <f>SUM(C47:C57)</f>
        <v>677565</v>
      </c>
      <c r="D58" s="35">
        <f>SUM(D47:D57)</f>
        <v>721000</v>
      </c>
      <c r="E58" s="139"/>
      <c r="F58" s="157"/>
    </row>
    <row r="59" spans="1:6" x14ac:dyDescent="0.2">
      <c r="A59" s="26"/>
      <c r="C59" s="36"/>
      <c r="D59" s="36"/>
      <c r="E59" s="139"/>
      <c r="F59" s="157"/>
    </row>
    <row r="60" spans="1:6" x14ac:dyDescent="0.2">
      <c r="A60" s="26"/>
      <c r="B60" s="29" t="s">
        <v>122</v>
      </c>
      <c r="C60" s="31"/>
      <c r="D60" s="31"/>
      <c r="E60" s="139"/>
      <c r="F60" s="162"/>
    </row>
    <row r="61" spans="1:6" x14ac:dyDescent="0.2">
      <c r="A61" s="26"/>
      <c r="B61" s="26" t="s">
        <v>29</v>
      </c>
      <c r="C61" s="37">
        <v>352182</v>
      </c>
      <c r="D61" s="37">
        <v>370000</v>
      </c>
      <c r="E61" s="139"/>
      <c r="F61" s="157"/>
    </row>
    <row r="62" spans="1:6" x14ac:dyDescent="0.2">
      <c r="A62" s="26"/>
      <c r="B62" s="26" t="s">
        <v>30</v>
      </c>
      <c r="C62" s="37">
        <v>6000</v>
      </c>
      <c r="D62" s="37">
        <v>6000</v>
      </c>
      <c r="E62" s="139"/>
      <c r="F62" s="157"/>
    </row>
    <row r="63" spans="1:6" ht="30" x14ac:dyDescent="0.2">
      <c r="A63" s="26"/>
      <c r="B63" s="26" t="s">
        <v>163</v>
      </c>
      <c r="C63" s="37"/>
      <c r="D63" s="37">
        <f>SUM(35*2000)</f>
        <v>70000</v>
      </c>
      <c r="E63" s="139"/>
      <c r="F63" s="157" t="s">
        <v>162</v>
      </c>
    </row>
    <row r="64" spans="1:6" x14ac:dyDescent="0.2">
      <c r="A64" s="26"/>
      <c r="B64" s="27" t="s">
        <v>48</v>
      </c>
      <c r="C64" s="30">
        <f>SUM('Data CafeHögan'!D25+'Data CafeHögan'!D26)</f>
        <v>208087.44</v>
      </c>
      <c r="D64" s="30">
        <f>SUM('Data CafeHögan'!E25+'Data CafeHögan'!E26)</f>
        <v>217800</v>
      </c>
      <c r="F64" s="157"/>
    </row>
    <row r="65" spans="1:6" x14ac:dyDescent="0.2">
      <c r="A65" s="26"/>
      <c r="B65" s="26"/>
      <c r="C65" s="34">
        <f>SUM(C61:C64)</f>
        <v>566269.43999999994</v>
      </c>
      <c r="D65" s="34">
        <f>SUM(D61:D64)</f>
        <v>663800</v>
      </c>
      <c r="F65" s="157"/>
    </row>
    <row r="66" spans="1:6" x14ac:dyDescent="0.2">
      <c r="A66" s="26"/>
      <c r="B66" s="26"/>
      <c r="C66" s="26"/>
      <c r="D66" s="26"/>
      <c r="E66" s="139"/>
      <c r="F66" s="157"/>
    </row>
    <row r="67" spans="1:6" x14ac:dyDescent="0.2">
      <c r="A67" s="26"/>
      <c r="B67" s="65" t="s">
        <v>32</v>
      </c>
      <c r="C67" s="33"/>
      <c r="D67" s="33"/>
      <c r="E67" s="139"/>
      <c r="F67" s="157"/>
    </row>
    <row r="68" spans="1:6" x14ac:dyDescent="0.2">
      <c r="A68" s="26"/>
      <c r="B68" s="26" t="s">
        <v>33</v>
      </c>
      <c r="C68" s="37">
        <v>9505</v>
      </c>
      <c r="D68" s="37">
        <v>10000</v>
      </c>
      <c r="E68" s="139"/>
      <c r="F68" s="157"/>
    </row>
    <row r="69" spans="1:6" x14ac:dyDescent="0.2">
      <c r="A69" s="26"/>
      <c r="B69" s="26" t="s">
        <v>34</v>
      </c>
      <c r="C69" s="37">
        <v>2550</v>
      </c>
      <c r="D69" s="37">
        <v>3000</v>
      </c>
      <c r="E69" s="139"/>
      <c r="F69" s="157"/>
    </row>
    <row r="70" spans="1:6" x14ac:dyDescent="0.2">
      <c r="A70" s="26"/>
      <c r="B70" s="26" t="s">
        <v>35</v>
      </c>
      <c r="C70" s="37">
        <v>8069</v>
      </c>
      <c r="D70" s="37">
        <v>8000</v>
      </c>
      <c r="E70" s="139"/>
      <c r="F70" s="157"/>
    </row>
    <row r="71" spans="1:6" x14ac:dyDescent="0.2">
      <c r="A71" s="26"/>
      <c r="B71" s="26" t="s">
        <v>36</v>
      </c>
      <c r="C71" s="37">
        <v>17828</v>
      </c>
      <c r="D71" s="37">
        <v>18000</v>
      </c>
      <c r="E71" s="139"/>
      <c r="F71" s="157"/>
    </row>
    <row r="72" spans="1:6" x14ac:dyDescent="0.2">
      <c r="A72" s="26"/>
      <c r="B72" s="26" t="s">
        <v>37</v>
      </c>
      <c r="C72" s="37">
        <v>14700</v>
      </c>
      <c r="D72" s="37">
        <v>20000</v>
      </c>
      <c r="E72" s="139"/>
      <c r="F72" s="157"/>
    </row>
    <row r="73" spans="1:6" x14ac:dyDescent="0.2">
      <c r="A73" s="26"/>
      <c r="B73" s="26" t="s">
        <v>38</v>
      </c>
      <c r="C73" s="37">
        <v>55400</v>
      </c>
      <c r="D73" s="37">
        <v>70000</v>
      </c>
      <c r="E73" s="139"/>
      <c r="F73" s="157"/>
    </row>
    <row r="74" spans="1:6" x14ac:dyDescent="0.2">
      <c r="A74" s="26"/>
      <c r="B74" s="26" t="s">
        <v>39</v>
      </c>
      <c r="C74" s="37">
        <v>2425</v>
      </c>
      <c r="D74" s="37">
        <v>3000</v>
      </c>
      <c r="E74" s="139"/>
      <c r="F74" s="157"/>
    </row>
    <row r="75" spans="1:6" x14ac:dyDescent="0.2">
      <c r="A75" s="26"/>
      <c r="B75" s="26" t="s">
        <v>40</v>
      </c>
      <c r="C75" s="26">
        <v>0</v>
      </c>
      <c r="D75" s="26">
        <v>0</v>
      </c>
      <c r="E75" s="139"/>
      <c r="F75" s="157"/>
    </row>
    <row r="76" spans="1:6" x14ac:dyDescent="0.2">
      <c r="A76" s="26"/>
      <c r="B76" s="26" t="s">
        <v>41</v>
      </c>
      <c r="C76" s="37">
        <v>1841</v>
      </c>
      <c r="D76" s="37">
        <v>2000</v>
      </c>
      <c r="E76" s="139"/>
      <c r="F76" s="157"/>
    </row>
    <row r="77" spans="1:6" x14ac:dyDescent="0.2">
      <c r="A77" s="26"/>
      <c r="B77" s="26" t="s">
        <v>42</v>
      </c>
      <c r="C77" s="37">
        <v>1513</v>
      </c>
      <c r="D77" s="37">
        <v>1600</v>
      </c>
      <c r="E77" s="139"/>
      <c r="F77" s="157"/>
    </row>
    <row r="78" spans="1:6" x14ac:dyDescent="0.2">
      <c r="A78" s="26"/>
      <c r="B78" s="26" t="s">
        <v>43</v>
      </c>
      <c r="C78" s="37">
        <v>65105</v>
      </c>
      <c r="D78" s="37">
        <v>70000</v>
      </c>
      <c r="E78" s="139"/>
      <c r="F78" s="157"/>
    </row>
    <row r="79" spans="1:6" x14ac:dyDescent="0.2">
      <c r="A79" s="26"/>
      <c r="B79" s="26" t="s">
        <v>44</v>
      </c>
      <c r="C79" s="37">
        <v>16080</v>
      </c>
      <c r="D79" s="37">
        <v>16500</v>
      </c>
      <c r="E79" s="139"/>
      <c r="F79" s="157"/>
    </row>
    <row r="80" spans="1:6" x14ac:dyDescent="0.2">
      <c r="A80" s="26"/>
      <c r="B80" s="26" t="s">
        <v>45</v>
      </c>
      <c r="C80" s="37">
        <v>2500</v>
      </c>
      <c r="D80" s="37">
        <v>2500</v>
      </c>
      <c r="E80" s="139"/>
      <c r="F80" s="157"/>
    </row>
    <row r="81" spans="1:6" x14ac:dyDescent="0.2">
      <c r="A81" s="26"/>
      <c r="B81" s="27" t="s">
        <v>46</v>
      </c>
      <c r="C81" s="30">
        <v>6766</v>
      </c>
      <c r="D81" s="30">
        <v>7000</v>
      </c>
      <c r="E81" s="139"/>
      <c r="F81" s="157"/>
    </row>
    <row r="82" spans="1:6" x14ac:dyDescent="0.2">
      <c r="A82" s="26"/>
      <c r="B82" s="26"/>
      <c r="C82" s="34">
        <v>204282</v>
      </c>
      <c r="D82" s="34">
        <v>231600</v>
      </c>
      <c r="E82" s="139"/>
      <c r="F82" s="157"/>
    </row>
    <row r="83" spans="1:6" x14ac:dyDescent="0.2">
      <c r="A83" s="26"/>
      <c r="B83" s="26"/>
      <c r="C83" s="26"/>
      <c r="D83" s="26"/>
      <c r="E83" s="139"/>
      <c r="F83" s="157"/>
    </row>
    <row r="84" spans="1:6" x14ac:dyDescent="0.2">
      <c r="A84" s="26"/>
      <c r="B84" s="65" t="s">
        <v>47</v>
      </c>
      <c r="C84" s="33"/>
      <c r="D84" s="33"/>
      <c r="E84" s="139"/>
      <c r="F84" s="157"/>
    </row>
    <row r="85" spans="1:6" x14ac:dyDescent="0.2">
      <c r="A85" s="26"/>
      <c r="B85" s="26" t="s">
        <v>49</v>
      </c>
      <c r="C85" s="37">
        <v>85000</v>
      </c>
      <c r="D85" s="37">
        <v>120000</v>
      </c>
      <c r="E85" s="139"/>
      <c r="F85" s="157"/>
    </row>
    <row r="86" spans="1:6" x14ac:dyDescent="0.2">
      <c r="A86" s="26"/>
      <c r="B86" s="27" t="s">
        <v>50</v>
      </c>
      <c r="C86" s="30">
        <v>77464</v>
      </c>
      <c r="D86" s="30">
        <v>85000</v>
      </c>
      <c r="E86" s="139"/>
      <c r="F86" s="157"/>
    </row>
    <row r="87" spans="1:6" x14ac:dyDescent="0.2">
      <c r="A87" s="26"/>
      <c r="B87" s="26"/>
      <c r="C87" s="34">
        <v>320106</v>
      </c>
      <c r="D87" s="34">
        <v>370000</v>
      </c>
      <c r="E87" s="139"/>
      <c r="F87" s="157"/>
    </row>
    <row r="88" spans="1:6" x14ac:dyDescent="0.2">
      <c r="A88" s="26"/>
      <c r="E88" s="139"/>
      <c r="F88" s="157"/>
    </row>
    <row r="89" spans="1:6" x14ac:dyDescent="0.2">
      <c r="A89" s="26"/>
      <c r="B89" s="65" t="s">
        <v>51</v>
      </c>
      <c r="C89" s="65">
        <v>0</v>
      </c>
      <c r="D89" s="65"/>
      <c r="E89" s="139"/>
      <c r="F89" s="157"/>
    </row>
    <row r="90" spans="1:6" x14ac:dyDescent="0.2">
      <c r="A90" s="26"/>
      <c r="B90" s="26" t="s">
        <v>52</v>
      </c>
      <c r="C90" s="26"/>
      <c r="D90" s="34">
        <v>150000</v>
      </c>
      <c r="E90" s="141"/>
      <c r="F90" s="157"/>
    </row>
    <row r="91" spans="1:6" x14ac:dyDescent="0.2">
      <c r="A91" s="127"/>
      <c r="E91" s="139"/>
      <c r="F91" s="165"/>
    </row>
    <row r="92" spans="1:6" ht="15" thickBot="1" x14ac:dyDescent="0.25">
      <c r="A92" s="127"/>
      <c r="B92" s="25"/>
      <c r="C92" s="25"/>
      <c r="D92" s="25"/>
      <c r="E92" s="139"/>
      <c r="F92" s="165"/>
    </row>
    <row r="93" spans="1:6" x14ac:dyDescent="0.2">
      <c r="A93" s="26"/>
      <c r="B93" s="127" t="s">
        <v>55</v>
      </c>
      <c r="C93" s="34">
        <f>SUM(C58+C65+C82+C87+C90)</f>
        <v>1768222.44</v>
      </c>
      <c r="D93" s="34">
        <f>SUM(D58+D65+D82+D87+D90)</f>
        <v>2136400</v>
      </c>
      <c r="F93" s="157"/>
    </row>
    <row r="94" spans="1:6" x14ac:dyDescent="0.2">
      <c r="A94" s="26"/>
      <c r="E94" s="139"/>
      <c r="F94" s="157"/>
    </row>
    <row r="95" spans="1:6" x14ac:dyDescent="0.2">
      <c r="A95" s="26"/>
      <c r="B95" s="127"/>
      <c r="C95" s="34"/>
      <c r="D95" s="34"/>
      <c r="E95" s="139"/>
      <c r="F95" s="157"/>
    </row>
    <row r="96" spans="1:6" ht="15" thickBot="1" x14ac:dyDescent="0.25">
      <c r="A96" s="26"/>
      <c r="B96" s="126"/>
      <c r="C96" s="134"/>
      <c r="D96" s="134"/>
      <c r="E96" s="139"/>
      <c r="F96" s="157"/>
    </row>
    <row r="97" spans="1:6" x14ac:dyDescent="0.2">
      <c r="A97" s="26"/>
      <c r="B97" s="127" t="s">
        <v>54</v>
      </c>
      <c r="C97" s="34">
        <f>SUM(C39-C93)</f>
        <v>-212588.43999999994</v>
      </c>
      <c r="D97" s="34">
        <f>SUM(D39-D93)</f>
        <v>-137500</v>
      </c>
      <c r="E97" s="139"/>
      <c r="F97" s="157"/>
    </row>
    <row r="98" spans="1:6" x14ac:dyDescent="0.2">
      <c r="A98" s="26"/>
      <c r="B98" s="26"/>
      <c r="C98" s="26"/>
      <c r="D98" s="26"/>
      <c r="E98" s="139"/>
      <c r="F98" s="157"/>
    </row>
    <row r="99" spans="1:6" x14ac:dyDescent="0.2">
      <c r="A99" s="26"/>
      <c r="E99" s="139"/>
      <c r="F99" s="157"/>
    </row>
    <row r="100" spans="1:6" x14ac:dyDescent="0.2">
      <c r="A100" s="26"/>
      <c r="E100" s="139"/>
      <c r="F100" s="157"/>
    </row>
    <row r="101" spans="1:6" x14ac:dyDescent="0.2">
      <c r="A101" s="26"/>
      <c r="E101" s="139"/>
      <c r="F101" s="157"/>
    </row>
    <row r="102" spans="1:6" x14ac:dyDescent="0.2">
      <c r="A102" s="26"/>
      <c r="B102" s="26"/>
      <c r="C102" s="26"/>
      <c r="D102" s="26"/>
      <c r="E102" s="139"/>
      <c r="F102" s="157"/>
    </row>
    <row r="103" spans="1:6" x14ac:dyDescent="0.2">
      <c r="A103" s="26"/>
      <c r="B103" s="26"/>
      <c r="C103" s="26"/>
      <c r="D103" s="26"/>
      <c r="E103" s="139"/>
      <c r="F103" s="157"/>
    </row>
    <row r="104" spans="1:6" x14ac:dyDescent="0.2">
      <c r="A104" s="26"/>
      <c r="F104" s="15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3395A-19A9-EF45-9788-D514D31625A1}">
  <dimension ref="C2:W115"/>
  <sheetViews>
    <sheetView topLeftCell="A51" zoomScale="101" workbookViewId="0">
      <selection activeCell="I29" sqref="I29"/>
    </sheetView>
  </sheetViews>
  <sheetFormatPr baseColWidth="10" defaultRowHeight="16" x14ac:dyDescent="0.2"/>
  <cols>
    <col min="1" max="2" width="10.83203125" style="50"/>
    <col min="3" max="3" width="22.5" style="50" customWidth="1"/>
    <col min="4" max="4" width="22" style="50" customWidth="1"/>
    <col min="5" max="5" width="23.5" style="50" customWidth="1"/>
    <col min="6" max="7" width="10.83203125" style="50"/>
    <col min="8" max="8" width="18.33203125" style="50" customWidth="1"/>
    <col min="9" max="10" width="15.6640625" style="50" customWidth="1"/>
    <col min="11" max="11" width="10.83203125" style="50"/>
    <col min="12" max="12" width="50" style="145" customWidth="1"/>
    <col min="13" max="13" width="15.6640625" style="145" customWidth="1"/>
    <col min="14" max="14" width="24.83203125" style="145" customWidth="1"/>
    <col min="15" max="15" width="10.83203125" style="145"/>
    <col min="16" max="16" width="17.1640625" style="145" customWidth="1"/>
    <col min="17" max="17" width="23.1640625" style="145" customWidth="1"/>
    <col min="18" max="19" width="10.83203125" style="145"/>
    <col min="20" max="20" width="14.1640625" style="145" customWidth="1"/>
    <col min="21" max="21" width="10.83203125" style="50"/>
    <col min="22" max="22" width="21.83203125" style="50" customWidth="1"/>
    <col min="23" max="23" width="12.83203125" style="50" bestFit="1" customWidth="1"/>
    <col min="24" max="16384" width="10.83203125" style="50"/>
  </cols>
  <sheetData>
    <row r="2" spans="3:23" x14ac:dyDescent="0.2">
      <c r="D2" s="69" t="s">
        <v>133</v>
      </c>
    </row>
    <row r="3" spans="3:23" x14ac:dyDescent="0.2">
      <c r="C3" s="69" t="s">
        <v>64</v>
      </c>
    </row>
    <row r="4" spans="3:23" x14ac:dyDescent="0.2">
      <c r="C4" s="70" t="s">
        <v>65</v>
      </c>
    </row>
    <row r="6" spans="3:23" ht="17" thickBot="1" x14ac:dyDescent="0.25">
      <c r="C6" s="71" t="s">
        <v>58</v>
      </c>
      <c r="D6" s="71">
        <v>2024</v>
      </c>
      <c r="E6" s="71">
        <v>2025</v>
      </c>
      <c r="F6" s="72">
        <v>2026</v>
      </c>
      <c r="H6" s="73" t="s">
        <v>70</v>
      </c>
      <c r="I6" s="74"/>
      <c r="J6" s="74"/>
      <c r="L6" s="146" t="s">
        <v>150</v>
      </c>
      <c r="M6" s="147" t="s">
        <v>134</v>
      </c>
      <c r="N6" s="147" t="s">
        <v>135</v>
      </c>
      <c r="O6" s="147"/>
      <c r="P6" s="147" t="s">
        <v>136</v>
      </c>
      <c r="Q6" s="147" t="s">
        <v>135</v>
      </c>
      <c r="R6" s="147"/>
      <c r="S6" s="147" t="s">
        <v>137</v>
      </c>
      <c r="T6" s="148"/>
      <c r="U6" s="76"/>
      <c r="V6" s="75"/>
      <c r="W6" s="75"/>
    </row>
    <row r="7" spans="3:23" x14ac:dyDescent="0.2">
      <c r="C7" s="77" t="s">
        <v>68</v>
      </c>
      <c r="D7" s="78">
        <v>300</v>
      </c>
      <c r="E7" s="78">
        <v>300</v>
      </c>
      <c r="F7" s="79">
        <v>365</v>
      </c>
      <c r="H7" s="50" t="s">
        <v>69</v>
      </c>
      <c r="L7" s="149" t="s">
        <v>6</v>
      </c>
      <c r="M7" s="149">
        <v>1200</v>
      </c>
      <c r="N7" s="149">
        <v>1500</v>
      </c>
      <c r="O7" s="149"/>
      <c r="P7" s="149">
        <v>1600</v>
      </c>
      <c r="Q7" s="149">
        <v>1900</v>
      </c>
      <c r="R7" s="149"/>
      <c r="S7" s="149">
        <v>400</v>
      </c>
      <c r="T7" s="149"/>
      <c r="U7" s="80"/>
      <c r="V7" s="81"/>
      <c r="W7" s="81"/>
    </row>
    <row r="8" spans="3:23" x14ac:dyDescent="0.2">
      <c r="C8" s="82" t="s">
        <v>113</v>
      </c>
      <c r="D8" s="83">
        <v>290</v>
      </c>
      <c r="E8" s="83">
        <v>282</v>
      </c>
      <c r="F8" s="79">
        <v>300</v>
      </c>
      <c r="L8" s="149" t="s">
        <v>4</v>
      </c>
      <c r="M8" s="149"/>
      <c r="N8" s="149"/>
      <c r="O8" s="149"/>
      <c r="P8" s="149">
        <v>1100</v>
      </c>
      <c r="Q8" s="149">
        <v>1300</v>
      </c>
      <c r="R8" s="149"/>
      <c r="S8" s="149"/>
      <c r="T8" s="149"/>
      <c r="U8" s="84"/>
      <c r="V8" s="85"/>
      <c r="W8" s="81"/>
    </row>
    <row r="9" spans="3:23" x14ac:dyDescent="0.2">
      <c r="D9" s="50">
        <f>SUM(D8*D7)</f>
        <v>87000</v>
      </c>
      <c r="E9" s="51">
        <f>SUM(E8*E7)</f>
        <v>84600</v>
      </c>
      <c r="F9" s="51">
        <f>SUM(F8*F7)</f>
        <v>109500</v>
      </c>
      <c r="L9" s="149" t="s">
        <v>5</v>
      </c>
      <c r="M9" s="149">
        <v>700</v>
      </c>
      <c r="N9" s="149">
        <v>1000</v>
      </c>
      <c r="O9" s="149"/>
      <c r="P9" s="149">
        <v>900</v>
      </c>
      <c r="Q9" s="149">
        <v>1100</v>
      </c>
      <c r="R9" s="149"/>
      <c r="S9" s="149">
        <v>200</v>
      </c>
      <c r="T9" s="149"/>
      <c r="U9" s="81"/>
      <c r="V9" s="81"/>
      <c r="W9" s="86"/>
    </row>
    <row r="10" spans="3:23" x14ac:dyDescent="0.2">
      <c r="L10" s="149" t="s">
        <v>138</v>
      </c>
      <c r="M10" s="149">
        <v>450</v>
      </c>
      <c r="N10" s="149">
        <v>750</v>
      </c>
      <c r="O10" s="149"/>
      <c r="P10" s="149">
        <v>500</v>
      </c>
      <c r="Q10" s="149">
        <v>800</v>
      </c>
      <c r="R10" s="149"/>
      <c r="S10" s="149">
        <v>50</v>
      </c>
      <c r="T10" s="149"/>
      <c r="U10" s="81"/>
      <c r="V10" s="81"/>
      <c r="W10" s="81"/>
    </row>
    <row r="11" spans="3:23" ht="17" thickBot="1" x14ac:dyDescent="0.25">
      <c r="C11" s="87" t="s">
        <v>60</v>
      </c>
      <c r="D11" s="83"/>
      <c r="E11" s="83"/>
      <c r="F11" s="88"/>
      <c r="H11" s="89"/>
      <c r="I11" s="90" t="s">
        <v>71</v>
      </c>
      <c r="J11" s="89" t="s">
        <v>168</v>
      </c>
      <c r="L11" s="149"/>
      <c r="M11" s="149"/>
      <c r="N11" s="149"/>
      <c r="O11" s="149"/>
      <c r="P11" s="149"/>
      <c r="Q11" s="149"/>
      <c r="R11" s="149"/>
      <c r="S11" s="149"/>
      <c r="T11" s="149"/>
      <c r="U11" s="81"/>
      <c r="V11" s="81"/>
      <c r="W11" s="81"/>
    </row>
    <row r="12" spans="3:23" x14ac:dyDescent="0.2">
      <c r="C12" s="91" t="s">
        <v>171</v>
      </c>
      <c r="D12" s="78">
        <v>174300</v>
      </c>
      <c r="E12" s="92"/>
      <c r="F12" s="93"/>
      <c r="H12" s="41"/>
      <c r="I12" s="41"/>
      <c r="J12" s="42">
        <v>282</v>
      </c>
      <c r="L12" s="149"/>
      <c r="M12" s="149"/>
      <c r="N12" s="149"/>
      <c r="O12" s="149"/>
      <c r="P12" s="149"/>
      <c r="Q12" s="149"/>
      <c r="R12" s="149"/>
      <c r="S12" s="149"/>
      <c r="T12" s="149"/>
      <c r="U12" s="81"/>
      <c r="V12" s="81"/>
      <c r="W12" s="81"/>
    </row>
    <row r="13" spans="3:23" x14ac:dyDescent="0.2">
      <c r="C13" s="94" t="s">
        <v>7</v>
      </c>
      <c r="E13" s="77">
        <f>SUM(J13*I13)</f>
        <v>28000</v>
      </c>
      <c r="F13" s="77"/>
      <c r="H13" s="41" t="s">
        <v>71</v>
      </c>
      <c r="I13" s="41">
        <v>1000</v>
      </c>
      <c r="J13" s="42">
        <v>28</v>
      </c>
      <c r="L13" s="149"/>
      <c r="M13" s="149"/>
      <c r="N13" s="149"/>
      <c r="O13" s="149"/>
      <c r="P13" s="149"/>
      <c r="Q13" s="149"/>
      <c r="R13" s="149"/>
      <c r="S13" s="149"/>
      <c r="T13" s="149"/>
      <c r="U13" s="81"/>
      <c r="V13" s="81"/>
      <c r="W13" s="81"/>
    </row>
    <row r="14" spans="3:23" x14ac:dyDescent="0.2">
      <c r="C14" s="77" t="s">
        <v>4</v>
      </c>
      <c r="D14" s="77"/>
      <c r="E14" s="77">
        <f t="shared" ref="E14:E17" si="0">SUM(J14*I14)</f>
        <v>125400</v>
      </c>
      <c r="F14" s="77"/>
      <c r="H14" s="41" t="s">
        <v>71</v>
      </c>
      <c r="I14" s="50">
        <v>1100</v>
      </c>
      <c r="J14" s="42">
        <v>114</v>
      </c>
      <c r="L14" s="149"/>
      <c r="M14" s="149"/>
      <c r="N14" s="149"/>
      <c r="O14" s="116"/>
      <c r="P14" s="116"/>
      <c r="Q14" s="116"/>
      <c r="R14" s="116"/>
      <c r="S14" s="116"/>
      <c r="T14" s="116"/>
      <c r="U14" s="81"/>
      <c r="V14" s="81"/>
      <c r="W14" s="81"/>
    </row>
    <row r="15" spans="3:23" x14ac:dyDescent="0.2">
      <c r="C15" s="77" t="s">
        <v>5</v>
      </c>
      <c r="D15" s="77"/>
      <c r="E15" s="77">
        <f t="shared" si="0"/>
        <v>117000</v>
      </c>
      <c r="F15" s="77"/>
      <c r="H15" s="41" t="s">
        <v>71</v>
      </c>
      <c r="I15" s="50">
        <v>900</v>
      </c>
      <c r="J15" s="44">
        <v>130</v>
      </c>
      <c r="L15" s="149"/>
      <c r="M15" s="149"/>
      <c r="N15" s="149"/>
      <c r="O15" s="116"/>
      <c r="P15" s="116"/>
      <c r="Q15" s="144"/>
      <c r="R15" s="116"/>
      <c r="S15" s="116"/>
      <c r="T15" s="116"/>
      <c r="U15" s="81"/>
      <c r="V15" s="81"/>
      <c r="W15" s="81"/>
    </row>
    <row r="16" spans="3:23" x14ac:dyDescent="0.2">
      <c r="C16" s="82" t="s">
        <v>6</v>
      </c>
      <c r="D16" s="82"/>
      <c r="E16" s="82">
        <f t="shared" si="0"/>
        <v>36800</v>
      </c>
      <c r="F16" s="94"/>
      <c r="H16" s="45" t="s">
        <v>71</v>
      </c>
      <c r="I16" s="52">
        <v>1600</v>
      </c>
      <c r="J16" s="49">
        <v>23</v>
      </c>
      <c r="L16" s="146" t="s">
        <v>172</v>
      </c>
      <c r="M16" s="148"/>
      <c r="N16" s="148"/>
      <c r="O16" s="116"/>
      <c r="P16" s="116"/>
      <c r="Q16" s="116"/>
      <c r="R16" s="116"/>
      <c r="S16" s="116"/>
      <c r="T16" s="117"/>
      <c r="U16" s="81"/>
      <c r="V16" s="81"/>
      <c r="W16" s="81"/>
    </row>
    <row r="17" spans="3:16" x14ac:dyDescent="0.2">
      <c r="D17" s="95">
        <v>345338</v>
      </c>
      <c r="E17" s="95">
        <f ca="1">SUM(E13:E17)</f>
        <v>307200</v>
      </c>
      <c r="F17" s="94"/>
      <c r="H17" s="41"/>
      <c r="J17" s="42"/>
      <c r="L17" s="150" t="s">
        <v>151</v>
      </c>
      <c r="M17" s="150">
        <v>23500</v>
      </c>
      <c r="N17" s="151"/>
      <c r="O17" s="151"/>
      <c r="P17" s="151"/>
    </row>
    <row r="18" spans="3:16" x14ac:dyDescent="0.2">
      <c r="C18" s="77"/>
      <c r="F18" s="94"/>
      <c r="L18" s="145" t="s">
        <v>153</v>
      </c>
      <c r="N18" s="151"/>
      <c r="O18" s="151"/>
      <c r="P18" s="152"/>
    </row>
    <row r="19" spans="3:16" x14ac:dyDescent="0.2">
      <c r="L19" s="145" t="s">
        <v>152</v>
      </c>
      <c r="N19" s="151"/>
      <c r="O19" s="151"/>
      <c r="P19" s="152"/>
    </row>
    <row r="20" spans="3:16" x14ac:dyDescent="0.2">
      <c r="C20" s="69"/>
      <c r="N20" s="151"/>
      <c r="O20" s="153"/>
      <c r="P20" s="152"/>
    </row>
    <row r="21" spans="3:16" x14ac:dyDescent="0.2">
      <c r="C21" s="87" t="s">
        <v>62</v>
      </c>
      <c r="D21" s="82"/>
      <c r="E21" s="82"/>
      <c r="F21" s="82"/>
      <c r="H21" s="52" t="s">
        <v>108</v>
      </c>
      <c r="I21" s="52"/>
      <c r="J21" s="96"/>
      <c r="L21" s="154" t="s">
        <v>154</v>
      </c>
      <c r="N21" s="151"/>
      <c r="O21" s="153"/>
      <c r="P21" s="152"/>
    </row>
    <row r="22" spans="3:16" x14ac:dyDescent="0.2">
      <c r="C22" s="77" t="s">
        <v>13</v>
      </c>
      <c r="D22" s="78"/>
      <c r="E22" s="78"/>
      <c r="F22" s="77"/>
      <c r="L22" s="155"/>
      <c r="N22" s="151"/>
      <c r="O22" s="153"/>
      <c r="P22" s="152"/>
    </row>
    <row r="23" spans="3:16" x14ac:dyDescent="0.2">
      <c r="C23" s="82" t="s">
        <v>15</v>
      </c>
      <c r="D23" s="83"/>
      <c r="E23" s="83"/>
      <c r="F23" s="52"/>
      <c r="L23" s="154" t="s">
        <v>181</v>
      </c>
      <c r="N23" s="151"/>
      <c r="O23" s="153"/>
      <c r="P23" s="152"/>
    </row>
    <row r="24" spans="3:16" x14ac:dyDescent="0.2">
      <c r="L24" s="154" t="s">
        <v>182</v>
      </c>
      <c r="N24" s="153"/>
      <c r="O24" s="153"/>
      <c r="P24" s="153"/>
    </row>
    <row r="25" spans="3:16" ht="17" thickBot="1" x14ac:dyDescent="0.25">
      <c r="C25" s="74"/>
      <c r="D25" s="74"/>
      <c r="E25" s="74"/>
      <c r="F25" s="74"/>
      <c r="L25" s="154" t="s">
        <v>183</v>
      </c>
      <c r="N25" s="153"/>
      <c r="O25" s="153"/>
      <c r="P25" s="153"/>
    </row>
    <row r="26" spans="3:16" x14ac:dyDescent="0.2">
      <c r="C26" s="50" t="s">
        <v>72</v>
      </c>
      <c r="D26" s="97">
        <f>SUM(D9+D17+D24)</f>
        <v>432338</v>
      </c>
      <c r="E26" s="97">
        <f ca="1">SUM(E9+E17+E24)</f>
        <v>391800</v>
      </c>
      <c r="L26" s="154" t="s">
        <v>184</v>
      </c>
      <c r="N26" s="153"/>
      <c r="O26" s="153"/>
      <c r="P26" s="153"/>
    </row>
    <row r="27" spans="3:16" x14ac:dyDescent="0.2">
      <c r="L27" s="154" t="s">
        <v>185</v>
      </c>
    </row>
    <row r="28" spans="3:16" x14ac:dyDescent="0.2">
      <c r="L28" s="154" t="s">
        <v>186</v>
      </c>
    </row>
    <row r="29" spans="3:16" ht="17" thickBot="1" x14ac:dyDescent="0.25">
      <c r="C29" s="71" t="s">
        <v>59</v>
      </c>
      <c r="D29" s="72"/>
      <c r="E29" s="72"/>
      <c r="F29" s="72"/>
      <c r="L29" s="155"/>
    </row>
    <row r="30" spans="3:16" x14ac:dyDescent="0.2">
      <c r="D30" s="78"/>
      <c r="E30" s="78"/>
      <c r="F30" s="77"/>
      <c r="L30" s="154" t="s">
        <v>155</v>
      </c>
    </row>
    <row r="31" spans="3:16" x14ac:dyDescent="0.2">
      <c r="C31" s="82" t="s">
        <v>73</v>
      </c>
      <c r="D31" s="83"/>
      <c r="E31" s="83"/>
      <c r="F31" s="82"/>
      <c r="H31" s="52" t="s">
        <v>108</v>
      </c>
      <c r="I31" s="52"/>
      <c r="J31" s="96"/>
      <c r="L31" s="155"/>
    </row>
    <row r="32" spans="3:16" x14ac:dyDescent="0.2">
      <c r="C32" s="77" t="s">
        <v>74</v>
      </c>
      <c r="D32" s="78"/>
      <c r="E32" s="78"/>
      <c r="F32" s="77"/>
      <c r="L32" s="154" t="s">
        <v>187</v>
      </c>
    </row>
    <row r="33" spans="3:12" x14ac:dyDescent="0.2">
      <c r="C33" s="77" t="s">
        <v>75</v>
      </c>
      <c r="D33" s="78"/>
      <c r="E33" s="78"/>
      <c r="F33" s="77"/>
      <c r="L33" s="154" t="s">
        <v>188</v>
      </c>
    </row>
    <row r="34" spans="3:12" x14ac:dyDescent="0.2">
      <c r="C34" s="77" t="s">
        <v>74</v>
      </c>
      <c r="D34" s="78"/>
      <c r="E34" s="78"/>
      <c r="F34" s="77"/>
      <c r="L34" s="155"/>
    </row>
    <row r="35" spans="3:12" x14ac:dyDescent="0.2">
      <c r="D35" s="78"/>
      <c r="E35" s="78"/>
      <c r="F35" s="77"/>
      <c r="L35" s="154" t="s">
        <v>156</v>
      </c>
    </row>
    <row r="36" spans="3:12" x14ac:dyDescent="0.2">
      <c r="C36" s="82" t="s">
        <v>19</v>
      </c>
      <c r="D36" s="83"/>
      <c r="E36" s="83"/>
      <c r="F36" s="82"/>
      <c r="L36" s="155"/>
    </row>
    <row r="37" spans="3:12" x14ac:dyDescent="0.2">
      <c r="C37" s="77" t="s">
        <v>76</v>
      </c>
      <c r="D37" s="78"/>
      <c r="E37" s="78"/>
      <c r="F37" s="77"/>
      <c r="L37" s="154" t="s">
        <v>189</v>
      </c>
    </row>
    <row r="38" spans="3:12" x14ac:dyDescent="0.2">
      <c r="C38" s="77" t="s">
        <v>78</v>
      </c>
      <c r="D38" s="78"/>
      <c r="E38" s="78"/>
      <c r="F38" s="77"/>
      <c r="L38" s="154" t="s">
        <v>190</v>
      </c>
    </row>
    <row r="39" spans="3:12" x14ac:dyDescent="0.2">
      <c r="C39" s="77" t="s">
        <v>79</v>
      </c>
      <c r="D39" s="78"/>
      <c r="E39" s="78"/>
      <c r="F39" s="77"/>
      <c r="L39" s="154" t="s">
        <v>191</v>
      </c>
    </row>
    <row r="40" spans="3:12" x14ac:dyDescent="0.2">
      <c r="C40" s="77" t="s">
        <v>74</v>
      </c>
      <c r="D40" s="78"/>
      <c r="E40" s="78"/>
      <c r="F40" s="77"/>
      <c r="L40" s="155"/>
    </row>
    <row r="41" spans="3:12" x14ac:dyDescent="0.2">
      <c r="C41" s="77" t="s">
        <v>75</v>
      </c>
      <c r="D41" s="78"/>
      <c r="E41" s="78"/>
      <c r="F41" s="77"/>
      <c r="L41" s="154" t="s">
        <v>157</v>
      </c>
    </row>
    <row r="42" spans="3:12" x14ac:dyDescent="0.2">
      <c r="C42" s="77" t="s">
        <v>80</v>
      </c>
      <c r="D42" s="78"/>
      <c r="E42" s="78"/>
      <c r="F42" s="77"/>
      <c r="L42" s="155"/>
    </row>
    <row r="43" spans="3:12" x14ac:dyDescent="0.2">
      <c r="C43" s="77" t="s">
        <v>81</v>
      </c>
      <c r="L43" s="154" t="s">
        <v>192</v>
      </c>
    </row>
    <row r="44" spans="3:12" x14ac:dyDescent="0.2">
      <c r="C44" s="77" t="s">
        <v>77</v>
      </c>
      <c r="L44" s="154" t="s">
        <v>193</v>
      </c>
    </row>
    <row r="45" spans="3:12" x14ac:dyDescent="0.2">
      <c r="C45" s="77" t="s">
        <v>74</v>
      </c>
      <c r="L45" s="155"/>
    </row>
    <row r="46" spans="3:12" x14ac:dyDescent="0.2">
      <c r="C46" s="77" t="s">
        <v>75</v>
      </c>
      <c r="L46" s="154" t="s">
        <v>158</v>
      </c>
    </row>
    <row r="47" spans="3:12" x14ac:dyDescent="0.2">
      <c r="L47" s="155"/>
    </row>
    <row r="48" spans="3:12" x14ac:dyDescent="0.2">
      <c r="C48" s="82" t="s">
        <v>82</v>
      </c>
      <c r="D48" s="52"/>
      <c r="E48" s="52"/>
      <c r="F48" s="52"/>
      <c r="H48" s="52" t="s">
        <v>83</v>
      </c>
      <c r="I48" s="52"/>
      <c r="J48" s="96"/>
      <c r="L48" s="154" t="s">
        <v>194</v>
      </c>
    </row>
    <row r="49" spans="3:12" x14ac:dyDescent="0.2">
      <c r="H49" s="50" t="s">
        <v>84</v>
      </c>
      <c r="L49" s="154" t="s">
        <v>195</v>
      </c>
    </row>
    <row r="50" spans="3:12" x14ac:dyDescent="0.2">
      <c r="H50" s="50" t="s">
        <v>85</v>
      </c>
      <c r="L50" s="154" t="s">
        <v>196</v>
      </c>
    </row>
    <row r="51" spans="3:12" x14ac:dyDescent="0.2">
      <c r="L51" s="154" t="s">
        <v>197</v>
      </c>
    </row>
    <row r="52" spans="3:12" x14ac:dyDescent="0.2">
      <c r="L52" s="154" t="s">
        <v>198</v>
      </c>
    </row>
    <row r="53" spans="3:12" x14ac:dyDescent="0.2">
      <c r="D53" s="78"/>
      <c r="E53" s="78"/>
      <c r="F53" s="77"/>
      <c r="L53" s="154" t="s">
        <v>199</v>
      </c>
    </row>
    <row r="54" spans="3:12" x14ac:dyDescent="0.2">
      <c r="C54" s="82" t="s">
        <v>86</v>
      </c>
      <c r="D54" s="83"/>
      <c r="E54" s="83"/>
      <c r="F54" s="82"/>
      <c r="H54" s="52" t="s">
        <v>109</v>
      </c>
      <c r="I54" s="52"/>
      <c r="J54" s="96"/>
      <c r="L54" s="154" t="s">
        <v>200</v>
      </c>
    </row>
    <row r="55" spans="3:12" x14ac:dyDescent="0.2">
      <c r="C55" s="50" t="s">
        <v>74</v>
      </c>
      <c r="L55" s="154" t="s">
        <v>201</v>
      </c>
    </row>
    <row r="56" spans="3:12" x14ac:dyDescent="0.2">
      <c r="C56" s="50" t="s">
        <v>75</v>
      </c>
      <c r="L56" s="155"/>
    </row>
    <row r="57" spans="3:12" x14ac:dyDescent="0.2">
      <c r="C57" s="50" t="s">
        <v>80</v>
      </c>
      <c r="L57" s="154" t="s">
        <v>159</v>
      </c>
    </row>
    <row r="58" spans="3:12" x14ac:dyDescent="0.2">
      <c r="L58" s="155"/>
    </row>
    <row r="59" spans="3:12" x14ac:dyDescent="0.2">
      <c r="C59" s="82" t="s">
        <v>22</v>
      </c>
      <c r="D59" s="52"/>
      <c r="E59" s="52"/>
      <c r="F59" s="52"/>
      <c r="H59" s="52" t="s">
        <v>108</v>
      </c>
      <c r="I59" s="52"/>
      <c r="J59" s="96"/>
      <c r="L59" s="154" t="s">
        <v>202</v>
      </c>
    </row>
    <row r="60" spans="3:12" x14ac:dyDescent="0.2">
      <c r="L60" s="155"/>
    </row>
    <row r="61" spans="3:12" x14ac:dyDescent="0.2">
      <c r="L61" s="154" t="s">
        <v>160</v>
      </c>
    </row>
    <row r="62" spans="3:12" x14ac:dyDescent="0.2">
      <c r="D62" s="78"/>
      <c r="E62" s="78"/>
      <c r="F62" s="77"/>
      <c r="L62" s="154" t="s">
        <v>203</v>
      </c>
    </row>
    <row r="63" spans="3:12" x14ac:dyDescent="0.2">
      <c r="C63" s="82" t="s">
        <v>23</v>
      </c>
      <c r="D63" s="83"/>
      <c r="E63" s="83"/>
      <c r="F63" s="82"/>
      <c r="H63" s="52" t="s">
        <v>108</v>
      </c>
      <c r="I63" s="52"/>
      <c r="J63" s="96"/>
      <c r="L63" s="154" t="s">
        <v>204</v>
      </c>
    </row>
    <row r="64" spans="3:12" x14ac:dyDescent="0.2">
      <c r="C64" s="69" t="s">
        <v>87</v>
      </c>
      <c r="L64" s="154" t="s">
        <v>205</v>
      </c>
    </row>
    <row r="65" spans="3:10" x14ac:dyDescent="0.2">
      <c r="C65" s="50" t="s">
        <v>88</v>
      </c>
    </row>
    <row r="66" spans="3:10" x14ac:dyDescent="0.2">
      <c r="C66" s="50" t="s">
        <v>89</v>
      </c>
    </row>
    <row r="67" spans="3:10" x14ac:dyDescent="0.2">
      <c r="C67" s="50" t="s">
        <v>90</v>
      </c>
    </row>
    <row r="68" spans="3:10" x14ac:dyDescent="0.2">
      <c r="C68" s="50" t="s">
        <v>91</v>
      </c>
    </row>
    <row r="69" spans="3:10" x14ac:dyDescent="0.2">
      <c r="C69" s="50" t="s">
        <v>92</v>
      </c>
    </row>
    <row r="70" spans="3:10" x14ac:dyDescent="0.2">
      <c r="C70" s="50" t="s">
        <v>93</v>
      </c>
    </row>
    <row r="71" spans="3:10" x14ac:dyDescent="0.2">
      <c r="C71" s="50" t="s">
        <v>94</v>
      </c>
    </row>
    <row r="72" spans="3:10" x14ac:dyDescent="0.2">
      <c r="C72" s="50" t="s">
        <v>88</v>
      </c>
    </row>
    <row r="73" spans="3:10" x14ac:dyDescent="0.2">
      <c r="C73" s="50" t="s">
        <v>89</v>
      </c>
    </row>
    <row r="74" spans="3:10" x14ac:dyDescent="0.2">
      <c r="C74" s="50" t="s">
        <v>90</v>
      </c>
    </row>
    <row r="75" spans="3:10" x14ac:dyDescent="0.2">
      <c r="C75" s="50" t="s">
        <v>91</v>
      </c>
    </row>
    <row r="76" spans="3:10" x14ac:dyDescent="0.2">
      <c r="C76" s="50" t="s">
        <v>92</v>
      </c>
    </row>
    <row r="78" spans="3:10" x14ac:dyDescent="0.2">
      <c r="C78" s="82" t="s">
        <v>24</v>
      </c>
      <c r="D78" s="52"/>
      <c r="E78" s="52"/>
      <c r="F78" s="52"/>
      <c r="H78" s="52" t="s">
        <v>108</v>
      </c>
      <c r="I78" s="52"/>
      <c r="J78" s="96"/>
    </row>
    <row r="79" spans="3:10" x14ac:dyDescent="0.2">
      <c r="C79" s="50" t="s">
        <v>74</v>
      </c>
    </row>
    <row r="80" spans="3:10" x14ac:dyDescent="0.2">
      <c r="C80" s="50" t="s">
        <v>75</v>
      </c>
    </row>
    <row r="81" spans="3:10" x14ac:dyDescent="0.2">
      <c r="C81" s="50" t="s">
        <v>80</v>
      </c>
    </row>
    <row r="83" spans="3:10" x14ac:dyDescent="0.2">
      <c r="C83" s="82" t="s">
        <v>95</v>
      </c>
      <c r="D83" s="83"/>
      <c r="E83" s="83"/>
      <c r="F83" s="82"/>
      <c r="H83" s="52" t="s">
        <v>108</v>
      </c>
      <c r="I83" s="52"/>
      <c r="J83" s="96"/>
    </row>
    <row r="84" spans="3:10" x14ac:dyDescent="0.2">
      <c r="C84" s="50" t="s">
        <v>99</v>
      </c>
      <c r="D84" s="78"/>
      <c r="E84" s="78"/>
      <c r="F84" s="77"/>
    </row>
    <row r="85" spans="3:10" x14ac:dyDescent="0.2">
      <c r="C85" s="50" t="s">
        <v>100</v>
      </c>
    </row>
    <row r="86" spans="3:10" x14ac:dyDescent="0.2">
      <c r="C86" s="50" t="s">
        <v>101</v>
      </c>
    </row>
    <row r="87" spans="3:10" x14ac:dyDescent="0.2">
      <c r="C87" s="50" t="s">
        <v>102</v>
      </c>
    </row>
    <row r="90" spans="3:10" ht="17" thickBot="1" x14ac:dyDescent="0.25">
      <c r="C90" s="98" t="s">
        <v>28</v>
      </c>
      <c r="D90" s="74"/>
      <c r="E90" s="74"/>
      <c r="H90" s="52" t="s">
        <v>108</v>
      </c>
      <c r="I90" s="52"/>
      <c r="J90" s="96"/>
    </row>
    <row r="91" spans="3:10" x14ac:dyDescent="0.2">
      <c r="C91" s="50" t="s">
        <v>104</v>
      </c>
    </row>
    <row r="92" spans="3:10" x14ac:dyDescent="0.2">
      <c r="C92" s="50" t="s">
        <v>103</v>
      </c>
    </row>
    <row r="93" spans="3:10" x14ac:dyDescent="0.2">
      <c r="C93" s="50" t="s">
        <v>105</v>
      </c>
    </row>
    <row r="94" spans="3:10" x14ac:dyDescent="0.2">
      <c r="C94" s="50" t="s">
        <v>106</v>
      </c>
    </row>
    <row r="97" spans="3:10" x14ac:dyDescent="0.2">
      <c r="C97" s="82" t="s">
        <v>26</v>
      </c>
      <c r="D97" s="83"/>
      <c r="E97" s="83"/>
      <c r="F97" s="82"/>
      <c r="H97" s="52" t="s">
        <v>108</v>
      </c>
      <c r="I97" s="52"/>
      <c r="J97" s="96"/>
    </row>
    <row r="98" spans="3:10" x14ac:dyDescent="0.2">
      <c r="C98" s="50" t="s">
        <v>96</v>
      </c>
    </row>
    <row r="99" spans="3:10" x14ac:dyDescent="0.2">
      <c r="C99" s="50" t="s">
        <v>97</v>
      </c>
    </row>
    <row r="100" spans="3:10" x14ac:dyDescent="0.2">
      <c r="C100" s="50" t="s">
        <v>98</v>
      </c>
    </row>
    <row r="103" spans="3:10" x14ac:dyDescent="0.2">
      <c r="C103" s="82" t="s">
        <v>27</v>
      </c>
      <c r="D103" s="52"/>
      <c r="E103" s="52"/>
      <c r="F103" s="52"/>
      <c r="H103" s="52" t="s">
        <v>108</v>
      </c>
      <c r="I103" s="52"/>
      <c r="J103" s="96"/>
    </row>
    <row r="104" spans="3:10" x14ac:dyDescent="0.2">
      <c r="C104" s="50" t="s">
        <v>96</v>
      </c>
    </row>
    <row r="105" spans="3:10" x14ac:dyDescent="0.2">
      <c r="C105" s="50" t="s">
        <v>97</v>
      </c>
    </row>
    <row r="106" spans="3:10" x14ac:dyDescent="0.2">
      <c r="C106" s="50" t="s">
        <v>98</v>
      </c>
    </row>
    <row r="107" spans="3:10" x14ac:dyDescent="0.2">
      <c r="D107" s="78"/>
      <c r="E107" s="78"/>
      <c r="F107" s="77"/>
    </row>
    <row r="109" spans="3:10" ht="17" thickBot="1" x14ac:dyDescent="0.25">
      <c r="C109" s="74"/>
      <c r="D109" s="74"/>
      <c r="E109" s="74"/>
      <c r="F109" s="74"/>
      <c r="H109" s="52" t="s">
        <v>108</v>
      </c>
      <c r="I109" s="52"/>
      <c r="J109" s="96"/>
    </row>
    <row r="110" spans="3:10" x14ac:dyDescent="0.2">
      <c r="C110" s="50" t="s">
        <v>107</v>
      </c>
    </row>
    <row r="114" spans="3:6" ht="17" thickBot="1" x14ac:dyDescent="0.25">
      <c r="C114" s="74"/>
      <c r="D114" s="74"/>
      <c r="E114" s="74"/>
      <c r="F114" s="74"/>
    </row>
    <row r="115" spans="3:6" x14ac:dyDescent="0.2">
      <c r="C115" s="69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C171-79AF-1748-BCC4-DB8798A17F4E}">
  <dimension ref="C2:Z116"/>
  <sheetViews>
    <sheetView topLeftCell="I1" workbookViewId="0">
      <selection activeCell="L9" sqref="L9:Q9"/>
    </sheetView>
  </sheetViews>
  <sheetFormatPr baseColWidth="10" defaultRowHeight="13" x14ac:dyDescent="0.15"/>
  <cols>
    <col min="1" max="2" width="10.83203125" style="41"/>
    <col min="3" max="3" width="24.33203125" style="41" customWidth="1"/>
    <col min="4" max="4" width="10.83203125" style="41"/>
    <col min="5" max="5" width="15.1640625" style="41" bestFit="1" customWidth="1"/>
    <col min="6" max="7" width="10.83203125" style="41"/>
    <col min="8" max="8" width="16" style="41" customWidth="1"/>
    <col min="9" max="9" width="16.6640625" style="41" customWidth="1"/>
    <col min="10" max="10" width="20.33203125" style="41" customWidth="1"/>
    <col min="11" max="11" width="22.5" style="41" customWidth="1"/>
    <col min="12" max="12" width="27.6640625" style="149" customWidth="1"/>
    <col min="13" max="13" width="10.83203125" style="149"/>
    <col min="14" max="14" width="20" style="149" customWidth="1"/>
    <col min="15" max="15" width="10.83203125" style="149"/>
    <col min="16" max="16" width="16.5" style="149" customWidth="1"/>
    <col min="17" max="17" width="16" style="149" customWidth="1"/>
    <col min="18" max="18" width="23.5" style="149" customWidth="1"/>
    <col min="19" max="19" width="10.83203125" style="149"/>
    <col min="20" max="20" width="19.5" style="41" customWidth="1"/>
    <col min="21" max="21" width="20" style="41" customWidth="1"/>
    <col min="22" max="16384" width="10.83203125" style="41"/>
  </cols>
  <sheetData>
    <row r="2" spans="3:26" x14ac:dyDescent="0.15">
      <c r="D2" s="99" t="s">
        <v>133</v>
      </c>
    </row>
    <row r="3" spans="3:26" x14ac:dyDescent="0.15">
      <c r="C3" s="99" t="s">
        <v>111</v>
      </c>
    </row>
    <row r="4" spans="3:26" x14ac:dyDescent="0.15">
      <c r="C4" s="100" t="s">
        <v>117</v>
      </c>
    </row>
    <row r="6" spans="3:26" ht="14" thickBot="1" x14ac:dyDescent="0.2">
      <c r="C6" s="101" t="s">
        <v>58</v>
      </c>
      <c r="D6" s="101">
        <v>2024</v>
      </c>
      <c r="E6" s="101">
        <v>2025</v>
      </c>
      <c r="F6" s="101">
        <v>2026</v>
      </c>
      <c r="H6" s="90" t="s">
        <v>70</v>
      </c>
      <c r="I6" s="89" t="s">
        <v>71</v>
      </c>
      <c r="J6" s="89" t="s">
        <v>168</v>
      </c>
      <c r="L6" s="146" t="s">
        <v>149</v>
      </c>
      <c r="M6" s="146" t="s">
        <v>134</v>
      </c>
      <c r="N6" s="146" t="s">
        <v>135</v>
      </c>
      <c r="O6" s="146"/>
      <c r="P6" s="146" t="s">
        <v>136</v>
      </c>
      <c r="Q6" s="146" t="s">
        <v>135</v>
      </c>
      <c r="R6" s="146"/>
      <c r="S6" s="146" t="s">
        <v>137</v>
      </c>
      <c r="V6" s="45"/>
      <c r="W6" s="103"/>
      <c r="X6" s="45"/>
      <c r="Y6" s="45"/>
      <c r="Z6" s="45"/>
    </row>
    <row r="7" spans="3:26" x14ac:dyDescent="0.15">
      <c r="C7" s="43" t="s">
        <v>112</v>
      </c>
      <c r="D7" s="104">
        <v>300</v>
      </c>
      <c r="E7" s="104">
        <v>300</v>
      </c>
      <c r="F7" s="105">
        <v>365</v>
      </c>
      <c r="H7" s="41" t="s">
        <v>69</v>
      </c>
      <c r="I7" s="41">
        <v>300</v>
      </c>
      <c r="J7" s="41">
        <v>293</v>
      </c>
      <c r="L7" s="149" t="s">
        <v>6</v>
      </c>
      <c r="M7" s="149">
        <v>2200</v>
      </c>
      <c r="N7" s="149">
        <v>2500</v>
      </c>
      <c r="P7" s="149">
        <v>2200</v>
      </c>
      <c r="Q7" s="149">
        <v>2500</v>
      </c>
      <c r="S7" s="149" t="s">
        <v>139</v>
      </c>
    </row>
    <row r="8" spans="3:26" x14ac:dyDescent="0.15">
      <c r="C8" s="106" t="s">
        <v>114</v>
      </c>
      <c r="D8" s="107">
        <v>290</v>
      </c>
      <c r="E8" s="107">
        <v>293</v>
      </c>
      <c r="F8" s="108">
        <v>300</v>
      </c>
      <c r="L8" s="149" t="s">
        <v>4</v>
      </c>
      <c r="W8" s="109"/>
      <c r="X8" s="110"/>
    </row>
    <row r="9" spans="3:26" x14ac:dyDescent="0.15">
      <c r="D9" s="41">
        <f>SUM(D8*D7)</f>
        <v>87000</v>
      </c>
      <c r="E9" s="111">
        <f>SUM(E7*E8)</f>
        <v>87900</v>
      </c>
      <c r="F9" s="41">
        <f>SUM(F8*F7)</f>
        <v>109500</v>
      </c>
      <c r="L9" s="149" t="s">
        <v>140</v>
      </c>
      <c r="P9" s="149">
        <v>1000</v>
      </c>
      <c r="Q9" s="149">
        <v>1300</v>
      </c>
      <c r="R9" s="149">
        <v>1500</v>
      </c>
      <c r="S9" s="149">
        <v>300</v>
      </c>
    </row>
    <row r="10" spans="3:26" x14ac:dyDescent="0.15">
      <c r="L10" s="149" t="s">
        <v>141</v>
      </c>
      <c r="P10" s="149">
        <v>1100</v>
      </c>
      <c r="Q10" s="149">
        <v>1400</v>
      </c>
      <c r="R10" s="149">
        <v>1650</v>
      </c>
      <c r="S10" s="149">
        <v>400</v>
      </c>
      <c r="Z10" s="99"/>
    </row>
    <row r="11" spans="3:26" x14ac:dyDescent="0.15">
      <c r="C11" s="102" t="s">
        <v>61</v>
      </c>
      <c r="D11" s="107"/>
      <c r="E11" s="107"/>
      <c r="F11" s="108"/>
      <c r="H11" s="45"/>
      <c r="I11" s="45"/>
      <c r="J11" s="45"/>
      <c r="L11" s="149" t="s">
        <v>142</v>
      </c>
      <c r="P11" s="149">
        <v>1200</v>
      </c>
      <c r="Q11" s="149">
        <v>1500</v>
      </c>
      <c r="R11" s="149">
        <v>1700</v>
      </c>
      <c r="S11" s="149">
        <v>500</v>
      </c>
    </row>
    <row r="12" spans="3:26" x14ac:dyDescent="0.15">
      <c r="C12" s="43" t="s">
        <v>8</v>
      </c>
      <c r="D12" s="104">
        <v>108700</v>
      </c>
      <c r="E12" s="43"/>
      <c r="F12" s="43"/>
      <c r="J12" s="42"/>
      <c r="L12" s="149" t="s">
        <v>143</v>
      </c>
      <c r="M12" s="149">
        <v>700</v>
      </c>
      <c r="N12" s="149">
        <v>1000</v>
      </c>
    </row>
    <row r="13" spans="3:26" x14ac:dyDescent="0.15">
      <c r="C13" s="43" t="s">
        <v>167</v>
      </c>
      <c r="D13" s="104"/>
      <c r="E13" s="43">
        <f>SUM(J13*I13)</f>
        <v>42000</v>
      </c>
      <c r="F13" s="43"/>
      <c r="H13" s="41" t="s">
        <v>71</v>
      </c>
      <c r="I13" s="41">
        <v>1000</v>
      </c>
      <c r="J13" s="42">
        <v>42</v>
      </c>
      <c r="K13" s="42"/>
      <c r="L13" s="149" t="s">
        <v>144</v>
      </c>
      <c r="M13" s="149">
        <v>1000</v>
      </c>
      <c r="N13" s="149">
        <v>1300</v>
      </c>
      <c r="P13" s="149">
        <v>1000</v>
      </c>
      <c r="Q13" s="149">
        <v>1300</v>
      </c>
    </row>
    <row r="14" spans="3:26" x14ac:dyDescent="0.15">
      <c r="C14" s="43" t="s">
        <v>9</v>
      </c>
      <c r="D14" s="43"/>
      <c r="E14" s="43">
        <f t="shared" ref="E14:E17" si="0">SUM(J14*I14)</f>
        <v>18000</v>
      </c>
      <c r="F14" s="43"/>
      <c r="H14" s="41" t="s">
        <v>71</v>
      </c>
      <c r="I14" s="43">
        <v>1000</v>
      </c>
      <c r="J14" s="42">
        <v>18</v>
      </c>
      <c r="K14" s="42"/>
    </row>
    <row r="15" spans="3:26" x14ac:dyDescent="0.15">
      <c r="C15" s="43" t="s">
        <v>10</v>
      </c>
      <c r="D15" s="43"/>
      <c r="E15" s="43">
        <f t="shared" si="0"/>
        <v>140800</v>
      </c>
      <c r="F15" s="43"/>
      <c r="H15" s="41" t="s">
        <v>71</v>
      </c>
      <c r="I15" s="43">
        <v>1100</v>
      </c>
      <c r="J15" s="44">
        <v>128</v>
      </c>
      <c r="K15" s="44"/>
    </row>
    <row r="16" spans="3:26" x14ac:dyDescent="0.15">
      <c r="C16" s="43" t="s">
        <v>11</v>
      </c>
      <c r="D16" s="43"/>
      <c r="E16" s="43">
        <f t="shared" si="0"/>
        <v>61200</v>
      </c>
      <c r="F16" s="43"/>
      <c r="H16" s="41" t="s">
        <v>71</v>
      </c>
      <c r="I16" s="43">
        <v>1200</v>
      </c>
      <c r="J16" s="42">
        <v>51</v>
      </c>
      <c r="K16" s="42"/>
      <c r="L16" s="149" t="s">
        <v>145</v>
      </c>
      <c r="P16" s="149">
        <v>300</v>
      </c>
    </row>
    <row r="17" spans="3:22" x14ac:dyDescent="0.15">
      <c r="C17" s="106" t="s">
        <v>6</v>
      </c>
      <c r="D17" s="107">
        <v>78100</v>
      </c>
      <c r="E17" s="106">
        <f t="shared" si="0"/>
        <v>200200</v>
      </c>
      <c r="F17" s="106"/>
      <c r="H17" s="41" t="s">
        <v>71</v>
      </c>
      <c r="I17" s="41">
        <v>2200</v>
      </c>
      <c r="J17" s="42">
        <v>91</v>
      </c>
      <c r="L17" s="149" t="s">
        <v>146</v>
      </c>
    </row>
    <row r="18" spans="3:22" x14ac:dyDescent="0.15">
      <c r="C18" s="43"/>
      <c r="D18" s="112">
        <f>SUM(D12:D17)</f>
        <v>186800</v>
      </c>
      <c r="E18" s="113">
        <f>SUM(E13:E17)</f>
        <v>462200</v>
      </c>
      <c r="F18" s="43"/>
      <c r="H18" s="48"/>
      <c r="I18" s="48"/>
      <c r="J18" s="48"/>
      <c r="L18" s="149" t="s">
        <v>147</v>
      </c>
      <c r="P18" s="149">
        <v>500</v>
      </c>
    </row>
    <row r="20" spans="3:22" x14ac:dyDescent="0.15">
      <c r="D20" s="112"/>
      <c r="E20" s="114"/>
      <c r="J20" s="42"/>
      <c r="L20" s="149" t="s">
        <v>148</v>
      </c>
    </row>
    <row r="21" spans="3:22" x14ac:dyDescent="0.15">
      <c r="C21" s="99"/>
      <c r="J21" s="42"/>
    </row>
    <row r="22" spans="3:22" x14ac:dyDescent="0.15">
      <c r="C22" s="102" t="s">
        <v>62</v>
      </c>
      <c r="D22" s="106"/>
      <c r="E22" s="106"/>
      <c r="F22" s="106"/>
      <c r="H22" s="45" t="s">
        <v>108</v>
      </c>
      <c r="I22" s="45"/>
      <c r="J22" s="46"/>
    </row>
    <row r="23" spans="3:22" x14ac:dyDescent="0.15">
      <c r="C23" s="43" t="s">
        <v>13</v>
      </c>
      <c r="D23" s="104"/>
      <c r="E23" s="104"/>
      <c r="F23" s="43"/>
      <c r="L23" s="151"/>
      <c r="M23" s="151"/>
      <c r="N23" s="151"/>
      <c r="O23" s="151"/>
      <c r="P23" s="151"/>
      <c r="Q23" s="151"/>
      <c r="R23" s="151"/>
    </row>
    <row r="24" spans="3:22" x14ac:dyDescent="0.15">
      <c r="C24" s="106" t="s">
        <v>15</v>
      </c>
      <c r="D24" s="107"/>
      <c r="E24" s="107"/>
      <c r="F24" s="45"/>
      <c r="L24" s="151"/>
      <c r="M24" s="151"/>
      <c r="N24" s="151"/>
      <c r="O24" s="151"/>
      <c r="P24" s="151"/>
      <c r="Q24" s="151"/>
      <c r="R24" s="151"/>
    </row>
    <row r="25" spans="3:22" x14ac:dyDescent="0.15">
      <c r="L25" s="151"/>
      <c r="M25" s="151"/>
      <c r="N25" s="151"/>
      <c r="O25" s="115"/>
      <c r="P25" s="115"/>
      <c r="Q25" s="115"/>
      <c r="R25" s="115"/>
      <c r="S25" s="116"/>
      <c r="V25" s="116"/>
    </row>
    <row r="26" spans="3:22" ht="14" thickBot="1" x14ac:dyDescent="0.2">
      <c r="C26" s="89"/>
      <c r="D26" s="89"/>
      <c r="E26" s="89"/>
      <c r="F26" s="89"/>
      <c r="L26" s="151"/>
      <c r="M26" s="151"/>
      <c r="N26" s="151"/>
      <c r="O26" s="115"/>
      <c r="P26" s="115"/>
      <c r="Q26" s="115"/>
      <c r="R26" s="115"/>
      <c r="S26" s="116"/>
      <c r="V26" s="116"/>
    </row>
    <row r="27" spans="3:22" x14ac:dyDescent="0.15">
      <c r="C27" s="41" t="s">
        <v>169</v>
      </c>
      <c r="D27" s="114">
        <f>SUM(D9+D18+D25)</f>
        <v>273800</v>
      </c>
      <c r="E27" s="114">
        <f>SUM(E9+E18+E25)</f>
        <v>550100</v>
      </c>
      <c r="L27" s="151"/>
      <c r="M27" s="151"/>
      <c r="N27" s="151"/>
      <c r="O27" s="115"/>
      <c r="P27" s="115"/>
      <c r="Q27" s="115"/>
      <c r="R27" s="115"/>
      <c r="U27" s="116"/>
      <c r="V27" s="116"/>
    </row>
    <row r="28" spans="3:22" x14ac:dyDescent="0.15">
      <c r="L28" s="151"/>
      <c r="M28" s="151"/>
      <c r="N28" s="151"/>
      <c r="O28" s="115"/>
      <c r="P28" s="115"/>
      <c r="Q28" s="115"/>
      <c r="R28" s="115"/>
      <c r="U28" s="116"/>
      <c r="V28" s="116"/>
    </row>
    <row r="29" spans="3:22" x14ac:dyDescent="0.15">
      <c r="L29" s="151"/>
      <c r="M29" s="151"/>
      <c r="N29" s="151"/>
      <c r="O29" s="115"/>
      <c r="P29" s="115"/>
      <c r="Q29" s="115"/>
      <c r="R29" s="115"/>
      <c r="U29" s="116"/>
      <c r="V29" s="117"/>
    </row>
    <row r="30" spans="3:22" ht="14" thickBot="1" x14ac:dyDescent="0.2">
      <c r="C30" s="101" t="s">
        <v>59</v>
      </c>
      <c r="D30" s="118"/>
      <c r="E30" s="118"/>
      <c r="F30" s="118"/>
      <c r="L30" s="151"/>
      <c r="M30" s="151"/>
      <c r="N30" s="151"/>
      <c r="O30" s="151"/>
      <c r="P30" s="151"/>
      <c r="Q30" s="151"/>
      <c r="R30" s="151"/>
    </row>
    <row r="31" spans="3:22" x14ac:dyDescent="0.15">
      <c r="D31" s="104"/>
      <c r="E31" s="104"/>
      <c r="F31" s="43"/>
      <c r="L31" s="151"/>
      <c r="M31" s="156"/>
      <c r="N31" s="151"/>
      <c r="O31" s="151"/>
      <c r="P31" s="151"/>
      <c r="Q31" s="151"/>
      <c r="R31" s="151"/>
    </row>
    <row r="32" spans="3:22" x14ac:dyDescent="0.15">
      <c r="C32" s="106" t="s">
        <v>73</v>
      </c>
      <c r="D32" s="107"/>
      <c r="E32" s="107"/>
      <c r="F32" s="106"/>
      <c r="H32" s="41" t="s">
        <v>108</v>
      </c>
      <c r="L32" s="151"/>
      <c r="M32" s="156"/>
      <c r="N32" s="151"/>
      <c r="O32" s="151"/>
      <c r="P32" s="151"/>
      <c r="Q32" s="151"/>
      <c r="R32" s="151"/>
    </row>
    <row r="33" spans="3:18" x14ac:dyDescent="0.15">
      <c r="C33" s="43" t="s">
        <v>74</v>
      </c>
      <c r="D33" s="104"/>
      <c r="E33" s="104"/>
      <c r="F33" s="43"/>
      <c r="L33" s="151"/>
      <c r="M33" s="156"/>
      <c r="N33" s="151"/>
      <c r="O33" s="151"/>
      <c r="P33" s="151"/>
      <c r="Q33" s="151"/>
      <c r="R33" s="151"/>
    </row>
    <row r="34" spans="3:18" x14ac:dyDescent="0.15">
      <c r="C34" s="43" t="s">
        <v>75</v>
      </c>
      <c r="D34" s="104"/>
      <c r="E34" s="104"/>
      <c r="F34" s="43"/>
      <c r="L34" s="151"/>
      <c r="M34" s="156"/>
      <c r="N34" s="151"/>
      <c r="O34" s="151"/>
      <c r="P34" s="151"/>
      <c r="Q34" s="151"/>
      <c r="R34" s="151"/>
    </row>
    <row r="35" spans="3:18" x14ac:dyDescent="0.15">
      <c r="C35" s="43" t="s">
        <v>74</v>
      </c>
      <c r="D35" s="104"/>
      <c r="E35" s="104"/>
      <c r="F35" s="43"/>
      <c r="L35" s="151"/>
      <c r="M35" s="151"/>
      <c r="N35" s="151"/>
      <c r="O35" s="151"/>
      <c r="P35" s="151"/>
      <c r="Q35" s="151"/>
      <c r="R35" s="151"/>
    </row>
    <row r="36" spans="3:18" x14ac:dyDescent="0.15">
      <c r="D36" s="104"/>
      <c r="E36" s="104"/>
      <c r="F36" s="43"/>
      <c r="L36" s="151"/>
      <c r="M36" s="151"/>
      <c r="N36" s="151"/>
      <c r="O36" s="151"/>
      <c r="P36" s="151"/>
      <c r="Q36" s="151"/>
      <c r="R36" s="151"/>
    </row>
    <row r="37" spans="3:18" x14ac:dyDescent="0.15">
      <c r="C37" s="106" t="s">
        <v>19</v>
      </c>
      <c r="D37" s="107"/>
      <c r="E37" s="107"/>
      <c r="F37" s="106"/>
      <c r="L37" s="151"/>
      <c r="M37" s="151"/>
      <c r="N37" s="151"/>
      <c r="O37" s="151"/>
      <c r="P37" s="151"/>
      <c r="Q37" s="151"/>
      <c r="R37" s="151"/>
    </row>
    <row r="38" spans="3:18" x14ac:dyDescent="0.15">
      <c r="C38" s="43" t="s">
        <v>170</v>
      </c>
      <c r="D38" s="104"/>
      <c r="E38" s="104"/>
      <c r="F38" s="43"/>
      <c r="L38" s="151"/>
      <c r="M38" s="151"/>
      <c r="N38" s="151"/>
      <c r="O38" s="151"/>
      <c r="P38" s="151"/>
      <c r="Q38" s="151"/>
      <c r="R38" s="151"/>
    </row>
    <row r="39" spans="3:18" x14ac:dyDescent="0.15">
      <c r="C39" s="43" t="s">
        <v>78</v>
      </c>
      <c r="D39" s="104"/>
      <c r="E39" s="104"/>
      <c r="F39" s="43"/>
      <c r="L39" s="151"/>
      <c r="M39" s="151"/>
      <c r="N39" s="151"/>
      <c r="O39" s="151"/>
      <c r="P39" s="151"/>
      <c r="Q39" s="151"/>
      <c r="R39" s="151"/>
    </row>
    <row r="40" spans="3:18" x14ac:dyDescent="0.15">
      <c r="C40" s="43" t="s">
        <v>79</v>
      </c>
      <c r="D40" s="104"/>
      <c r="E40" s="104"/>
      <c r="F40" s="43"/>
      <c r="L40" s="151"/>
      <c r="M40" s="151"/>
      <c r="N40" s="151"/>
      <c r="O40" s="151"/>
      <c r="P40" s="151"/>
      <c r="Q40" s="151"/>
      <c r="R40" s="151"/>
    </row>
    <row r="41" spans="3:18" x14ac:dyDescent="0.15">
      <c r="C41" s="43" t="s">
        <v>74</v>
      </c>
      <c r="D41" s="104"/>
      <c r="E41" s="104"/>
      <c r="F41" s="43"/>
      <c r="L41" s="151"/>
      <c r="M41" s="151"/>
      <c r="N41" s="151"/>
      <c r="O41" s="151"/>
      <c r="P41" s="151"/>
      <c r="Q41" s="151"/>
      <c r="R41" s="151"/>
    </row>
    <row r="42" spans="3:18" x14ac:dyDescent="0.15">
      <c r="C42" s="43" t="s">
        <v>75</v>
      </c>
      <c r="D42" s="104"/>
      <c r="E42" s="104"/>
      <c r="F42" s="43"/>
      <c r="L42" s="151"/>
      <c r="M42" s="151"/>
      <c r="N42" s="151"/>
      <c r="O42" s="151"/>
      <c r="P42" s="151"/>
      <c r="Q42" s="151"/>
      <c r="R42" s="151"/>
    </row>
    <row r="43" spans="3:18" x14ac:dyDescent="0.15">
      <c r="C43" s="43" t="s">
        <v>80</v>
      </c>
      <c r="D43" s="104"/>
      <c r="E43" s="104"/>
      <c r="F43" s="43"/>
    </row>
    <row r="44" spans="3:18" x14ac:dyDescent="0.15">
      <c r="C44" s="43" t="s">
        <v>81</v>
      </c>
    </row>
    <row r="45" spans="3:18" x14ac:dyDescent="0.15">
      <c r="C45" s="43" t="s">
        <v>77</v>
      </c>
    </row>
    <row r="46" spans="3:18" x14ac:dyDescent="0.15">
      <c r="C46" s="43" t="s">
        <v>74</v>
      </c>
    </row>
    <row r="47" spans="3:18" x14ac:dyDescent="0.15">
      <c r="C47" s="43" t="s">
        <v>75</v>
      </c>
    </row>
    <row r="49" spans="3:10" x14ac:dyDescent="0.15">
      <c r="C49" s="106" t="s">
        <v>82</v>
      </c>
      <c r="D49" s="45"/>
      <c r="E49" s="45"/>
      <c r="F49" s="45"/>
      <c r="H49" s="45" t="s">
        <v>83</v>
      </c>
      <c r="I49" s="45"/>
      <c r="J49" s="47"/>
    </row>
    <row r="50" spans="3:10" x14ac:dyDescent="0.15">
      <c r="H50" s="41" t="s">
        <v>84</v>
      </c>
    </row>
    <row r="51" spans="3:10" x14ac:dyDescent="0.15">
      <c r="H51" s="41" t="s">
        <v>85</v>
      </c>
    </row>
    <row r="54" spans="3:10" x14ac:dyDescent="0.15">
      <c r="D54" s="104"/>
      <c r="E54" s="104"/>
      <c r="F54" s="43"/>
    </row>
    <row r="55" spans="3:10" x14ac:dyDescent="0.15">
      <c r="C55" s="106" t="s">
        <v>86</v>
      </c>
      <c r="D55" s="107"/>
      <c r="E55" s="107"/>
      <c r="F55" s="106"/>
      <c r="H55" s="45" t="s">
        <v>109</v>
      </c>
      <c r="I55" s="45"/>
      <c r="J55" s="47"/>
    </row>
    <row r="56" spans="3:10" x14ac:dyDescent="0.15">
      <c r="C56" s="41" t="s">
        <v>74</v>
      </c>
    </row>
    <row r="57" spans="3:10" x14ac:dyDescent="0.15">
      <c r="C57" s="41" t="s">
        <v>75</v>
      </c>
    </row>
    <row r="58" spans="3:10" x14ac:dyDescent="0.15">
      <c r="C58" s="41" t="s">
        <v>80</v>
      </c>
    </row>
    <row r="60" spans="3:10" x14ac:dyDescent="0.15">
      <c r="C60" s="106" t="s">
        <v>22</v>
      </c>
      <c r="D60" s="45"/>
      <c r="E60" s="45"/>
      <c r="F60" s="45"/>
      <c r="H60" s="45" t="s">
        <v>108</v>
      </c>
      <c r="I60" s="45"/>
      <c r="J60" s="47"/>
    </row>
    <row r="63" spans="3:10" x14ac:dyDescent="0.15">
      <c r="D63" s="104"/>
      <c r="E63" s="104"/>
      <c r="F63" s="43"/>
    </row>
    <row r="64" spans="3:10" x14ac:dyDescent="0.15">
      <c r="C64" s="106" t="s">
        <v>23</v>
      </c>
      <c r="D64" s="107"/>
      <c r="E64" s="107"/>
      <c r="F64" s="106"/>
      <c r="H64" s="45" t="s">
        <v>108</v>
      </c>
      <c r="I64" s="45"/>
      <c r="J64" s="47"/>
    </row>
    <row r="65" spans="3:10" x14ac:dyDescent="0.15">
      <c r="C65" s="99" t="s">
        <v>87</v>
      </c>
    </row>
    <row r="66" spans="3:10" x14ac:dyDescent="0.15">
      <c r="C66" s="41" t="s">
        <v>115</v>
      </c>
    </row>
    <row r="67" spans="3:10" x14ac:dyDescent="0.15">
      <c r="C67" s="41" t="s">
        <v>116</v>
      </c>
    </row>
    <row r="68" spans="3:10" x14ac:dyDescent="0.15">
      <c r="C68" s="41" t="s">
        <v>92</v>
      </c>
    </row>
    <row r="71" spans="3:10" x14ac:dyDescent="0.15">
      <c r="C71" s="41" t="s">
        <v>93</v>
      </c>
    </row>
    <row r="72" spans="3:10" x14ac:dyDescent="0.15">
      <c r="C72" s="41" t="s">
        <v>94</v>
      </c>
    </row>
    <row r="73" spans="3:10" x14ac:dyDescent="0.15">
      <c r="C73" s="41" t="s">
        <v>115</v>
      </c>
    </row>
    <row r="74" spans="3:10" x14ac:dyDescent="0.15">
      <c r="C74" s="41" t="s">
        <v>116</v>
      </c>
    </row>
    <row r="75" spans="3:10" x14ac:dyDescent="0.15">
      <c r="C75" s="41" t="s">
        <v>92</v>
      </c>
    </row>
    <row r="79" spans="3:10" x14ac:dyDescent="0.15">
      <c r="C79" s="106" t="s">
        <v>24</v>
      </c>
      <c r="D79" s="45"/>
      <c r="E79" s="45"/>
      <c r="F79" s="45"/>
      <c r="H79" s="45" t="s">
        <v>108</v>
      </c>
      <c r="I79" s="45"/>
      <c r="J79" s="47"/>
    </row>
    <row r="80" spans="3:10" x14ac:dyDescent="0.15">
      <c r="C80" s="41" t="s">
        <v>74</v>
      </c>
    </row>
    <row r="81" spans="3:10" x14ac:dyDescent="0.15">
      <c r="C81" s="41" t="s">
        <v>75</v>
      </c>
    </row>
    <row r="82" spans="3:10" x14ac:dyDescent="0.15">
      <c r="C82" s="41" t="s">
        <v>80</v>
      </c>
    </row>
    <row r="84" spans="3:10" x14ac:dyDescent="0.15">
      <c r="C84" s="106" t="s">
        <v>95</v>
      </c>
      <c r="D84" s="107"/>
      <c r="E84" s="107"/>
      <c r="F84" s="106"/>
      <c r="H84" s="45" t="s">
        <v>108</v>
      </c>
      <c r="I84" s="45"/>
      <c r="J84" s="47"/>
    </row>
    <row r="85" spans="3:10" x14ac:dyDescent="0.15">
      <c r="C85" s="41" t="s">
        <v>99</v>
      </c>
      <c r="D85" s="104"/>
      <c r="E85" s="104"/>
      <c r="F85" s="43"/>
    </row>
    <row r="86" spans="3:10" x14ac:dyDescent="0.15">
      <c r="C86" s="41" t="s">
        <v>100</v>
      </c>
    </row>
    <row r="87" spans="3:10" x14ac:dyDescent="0.15">
      <c r="C87" s="41" t="s">
        <v>101</v>
      </c>
    </row>
    <row r="88" spans="3:10" x14ac:dyDescent="0.15">
      <c r="C88" s="41" t="s">
        <v>102</v>
      </c>
    </row>
    <row r="91" spans="3:10" ht="14" thickBot="1" x14ac:dyDescent="0.2">
      <c r="C91" s="119" t="s">
        <v>28</v>
      </c>
      <c r="D91" s="89"/>
      <c r="E91" s="89"/>
      <c r="F91" s="89"/>
      <c r="H91" s="45" t="s">
        <v>108</v>
      </c>
      <c r="I91" s="45"/>
      <c r="J91" s="47"/>
    </row>
    <row r="92" spans="3:10" x14ac:dyDescent="0.15">
      <c r="C92" s="41" t="s">
        <v>104</v>
      </c>
    </row>
    <row r="93" spans="3:10" x14ac:dyDescent="0.15">
      <c r="C93" s="41" t="s">
        <v>103</v>
      </c>
    </row>
    <row r="94" spans="3:10" x14ac:dyDescent="0.15">
      <c r="C94" s="41" t="s">
        <v>105</v>
      </c>
    </row>
    <row r="95" spans="3:10" x14ac:dyDescent="0.15">
      <c r="C95" s="41" t="s">
        <v>106</v>
      </c>
    </row>
    <row r="98" spans="3:10" x14ac:dyDescent="0.15">
      <c r="C98" s="106" t="s">
        <v>26</v>
      </c>
      <c r="D98" s="107"/>
      <c r="E98" s="107"/>
      <c r="F98" s="106"/>
      <c r="H98" s="45" t="s">
        <v>108</v>
      </c>
      <c r="I98" s="45"/>
      <c r="J98" s="47"/>
    </row>
    <row r="99" spans="3:10" x14ac:dyDescent="0.15">
      <c r="C99" s="41" t="s">
        <v>96</v>
      </c>
    </row>
    <row r="100" spans="3:10" x14ac:dyDescent="0.15">
      <c r="C100" s="41" t="s">
        <v>97</v>
      </c>
    </row>
    <row r="101" spans="3:10" x14ac:dyDescent="0.15">
      <c r="C101" s="41" t="s">
        <v>98</v>
      </c>
    </row>
    <row r="104" spans="3:10" x14ac:dyDescent="0.15">
      <c r="C104" s="120" t="s">
        <v>27</v>
      </c>
      <c r="D104" s="121"/>
      <c r="E104" s="121"/>
      <c r="F104" s="121"/>
      <c r="H104" s="45" t="s">
        <v>108</v>
      </c>
      <c r="I104" s="45"/>
      <c r="J104" s="47"/>
    </row>
    <row r="105" spans="3:10" x14ac:dyDescent="0.15">
      <c r="C105" s="122" t="s">
        <v>96</v>
      </c>
      <c r="D105" s="122"/>
      <c r="E105" s="122"/>
      <c r="F105" s="122"/>
    </row>
    <row r="106" spans="3:10" x14ac:dyDescent="0.15">
      <c r="C106" s="122" t="s">
        <v>97</v>
      </c>
      <c r="D106" s="122"/>
      <c r="E106" s="122"/>
      <c r="F106" s="122"/>
    </row>
    <row r="107" spans="3:10" x14ac:dyDescent="0.15">
      <c r="C107" s="122" t="s">
        <v>98</v>
      </c>
      <c r="D107" s="122"/>
      <c r="E107" s="122"/>
      <c r="F107" s="122"/>
    </row>
    <row r="108" spans="3:10" x14ac:dyDescent="0.15">
      <c r="D108" s="104"/>
      <c r="E108" s="104"/>
      <c r="F108" s="43"/>
    </row>
    <row r="110" spans="3:10" ht="14" thickBot="1" x14ac:dyDescent="0.2">
      <c r="C110" s="89"/>
      <c r="D110" s="89"/>
      <c r="E110" s="89"/>
      <c r="F110" s="89"/>
      <c r="H110" s="45" t="s">
        <v>108</v>
      </c>
      <c r="I110" s="45"/>
      <c r="J110" s="47"/>
    </row>
    <row r="111" spans="3:10" x14ac:dyDescent="0.15">
      <c r="C111" s="41" t="s">
        <v>107</v>
      </c>
    </row>
    <row r="115" spans="3:6" ht="14" thickBot="1" x14ac:dyDescent="0.2">
      <c r="C115" s="89"/>
      <c r="D115" s="89"/>
      <c r="E115" s="89"/>
      <c r="F115" s="89"/>
    </row>
    <row r="116" spans="3:6" x14ac:dyDescent="0.15">
      <c r="C116" s="99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BE96D-E0E2-4646-884A-6BD648300D49}">
  <dimension ref="C2:H33"/>
  <sheetViews>
    <sheetView workbookViewId="0">
      <selection activeCell="I32" sqref="I32"/>
    </sheetView>
  </sheetViews>
  <sheetFormatPr baseColWidth="10" defaultRowHeight="14" x14ac:dyDescent="0.2"/>
  <cols>
    <col min="1" max="2" width="10.83203125" style="21"/>
    <col min="3" max="3" width="19.1640625" style="21" customWidth="1"/>
    <col min="4" max="4" width="17" style="21" customWidth="1"/>
    <col min="5" max="5" width="19.5" style="21" customWidth="1"/>
    <col min="6" max="16384" width="10.83203125" style="21"/>
  </cols>
  <sheetData>
    <row r="2" spans="3:8" x14ac:dyDescent="0.2">
      <c r="D2" s="64"/>
    </row>
    <row r="3" spans="3:8" x14ac:dyDescent="0.2">
      <c r="C3" s="20" t="s">
        <v>66</v>
      </c>
    </row>
    <row r="4" spans="3:8" x14ac:dyDescent="0.2">
      <c r="C4" s="21" t="s">
        <v>67</v>
      </c>
    </row>
    <row r="7" spans="3:8" x14ac:dyDescent="0.2">
      <c r="C7" s="65" t="s">
        <v>32</v>
      </c>
      <c r="D7" s="33"/>
      <c r="E7" s="33"/>
      <c r="F7" s="26"/>
      <c r="G7" s="31" t="s">
        <v>108</v>
      </c>
      <c r="H7" s="31"/>
    </row>
    <row r="8" spans="3:8" x14ac:dyDescent="0.2">
      <c r="C8" s="26" t="s">
        <v>33</v>
      </c>
      <c r="D8" s="37">
        <v>9505</v>
      </c>
      <c r="E8" s="37">
        <v>10000</v>
      </c>
      <c r="F8" s="26"/>
      <c r="G8" s="21" t="s">
        <v>121</v>
      </c>
    </row>
    <row r="9" spans="3:8" x14ac:dyDescent="0.2">
      <c r="C9" s="26" t="s">
        <v>34</v>
      </c>
      <c r="D9" s="37">
        <v>2550</v>
      </c>
      <c r="E9" s="37">
        <v>3000</v>
      </c>
      <c r="F9" s="26"/>
    </row>
    <row r="10" spans="3:8" x14ac:dyDescent="0.2">
      <c r="C10" s="26" t="s">
        <v>35</v>
      </c>
      <c r="D10" s="37">
        <v>8069</v>
      </c>
      <c r="E10" s="37">
        <v>8000</v>
      </c>
      <c r="F10" s="26"/>
    </row>
    <row r="11" spans="3:8" x14ac:dyDescent="0.2">
      <c r="C11" s="26" t="s">
        <v>36</v>
      </c>
      <c r="D11" s="37">
        <v>17828</v>
      </c>
      <c r="E11" s="37">
        <v>18000</v>
      </c>
      <c r="F11" s="26"/>
    </row>
    <row r="12" spans="3:8" x14ac:dyDescent="0.2">
      <c r="C12" s="26" t="s">
        <v>37</v>
      </c>
      <c r="D12" s="37">
        <v>14700</v>
      </c>
      <c r="E12" s="37">
        <v>20000</v>
      </c>
      <c r="F12" s="26"/>
    </row>
    <row r="13" spans="3:8" x14ac:dyDescent="0.2">
      <c r="C13" s="26" t="s">
        <v>38</v>
      </c>
      <c r="D13" s="37">
        <v>55400</v>
      </c>
      <c r="E13" s="37">
        <v>70000</v>
      </c>
      <c r="F13" s="26"/>
    </row>
    <row r="14" spans="3:8" x14ac:dyDescent="0.2">
      <c r="C14" s="26" t="s">
        <v>39</v>
      </c>
      <c r="D14" s="37">
        <v>2425</v>
      </c>
      <c r="E14" s="37">
        <v>3000</v>
      </c>
      <c r="F14" s="26"/>
    </row>
    <row r="15" spans="3:8" x14ac:dyDescent="0.2">
      <c r="C15" s="26" t="s">
        <v>40</v>
      </c>
      <c r="D15" s="26">
        <v>0</v>
      </c>
      <c r="E15" s="26">
        <v>0</v>
      </c>
      <c r="F15" s="26"/>
    </row>
    <row r="16" spans="3:8" x14ac:dyDescent="0.2">
      <c r="C16" s="26" t="s">
        <v>41</v>
      </c>
      <c r="D16" s="37">
        <v>1841</v>
      </c>
      <c r="E16" s="37">
        <v>2000</v>
      </c>
      <c r="F16" s="26"/>
    </row>
    <row r="17" spans="3:8" x14ac:dyDescent="0.2">
      <c r="C17" s="26" t="s">
        <v>42</v>
      </c>
      <c r="D17" s="37">
        <v>1513</v>
      </c>
      <c r="E17" s="37">
        <v>1600</v>
      </c>
      <c r="F17" s="26"/>
    </row>
    <row r="18" spans="3:8" x14ac:dyDescent="0.2">
      <c r="C18" s="26" t="s">
        <v>43</v>
      </c>
      <c r="D18" s="37">
        <v>65105</v>
      </c>
      <c r="E18" s="37">
        <v>70000</v>
      </c>
      <c r="F18" s="26"/>
    </row>
    <row r="19" spans="3:8" x14ac:dyDescent="0.2">
      <c r="C19" s="26" t="s">
        <v>44</v>
      </c>
      <c r="D19" s="37">
        <v>16080</v>
      </c>
      <c r="E19" s="37">
        <v>16500</v>
      </c>
      <c r="F19" s="26"/>
    </row>
    <row r="20" spans="3:8" x14ac:dyDescent="0.2">
      <c r="C20" s="26" t="s">
        <v>45</v>
      </c>
      <c r="D20" s="37">
        <v>2500</v>
      </c>
      <c r="E20" s="37">
        <v>2500</v>
      </c>
      <c r="F20" s="26"/>
    </row>
    <row r="21" spans="3:8" x14ac:dyDescent="0.2">
      <c r="C21" s="27" t="s">
        <v>46</v>
      </c>
      <c r="D21" s="30">
        <v>6766</v>
      </c>
      <c r="E21" s="30">
        <v>7000</v>
      </c>
      <c r="F21" s="26"/>
    </row>
    <row r="22" spans="3:8" x14ac:dyDescent="0.2">
      <c r="C22" s="26"/>
      <c r="D22" s="34">
        <v>204282</v>
      </c>
      <c r="E22" s="34">
        <v>231600</v>
      </c>
      <c r="F22" s="26"/>
    </row>
    <row r="26" spans="3:8" x14ac:dyDescent="0.2">
      <c r="C26" s="65" t="s">
        <v>47</v>
      </c>
      <c r="D26" s="33"/>
      <c r="E26" s="33"/>
      <c r="F26" s="26"/>
      <c r="G26" s="31"/>
      <c r="H26" s="31"/>
    </row>
    <row r="27" spans="3:8" x14ac:dyDescent="0.2">
      <c r="C27" s="58" t="s">
        <v>49</v>
      </c>
      <c r="D27" s="66">
        <v>85000</v>
      </c>
      <c r="E27" s="66">
        <v>120000</v>
      </c>
      <c r="F27" s="26"/>
    </row>
    <row r="28" spans="3:8" x14ac:dyDescent="0.2">
      <c r="C28" s="67" t="s">
        <v>50</v>
      </c>
      <c r="D28" s="68">
        <v>77464</v>
      </c>
      <c r="E28" s="68">
        <v>85000</v>
      </c>
      <c r="F28" s="26"/>
    </row>
    <row r="29" spans="3:8" x14ac:dyDescent="0.2">
      <c r="C29" s="26"/>
      <c r="D29" s="34">
        <f>SUM(D27:D28)</f>
        <v>162464</v>
      </c>
      <c r="E29" s="34">
        <f>SUM(E27:E28)</f>
        <v>205000</v>
      </c>
      <c r="F29" s="26"/>
    </row>
    <row r="30" spans="3:8" x14ac:dyDescent="0.2">
      <c r="F30" s="26"/>
    </row>
    <row r="31" spans="3:8" x14ac:dyDescent="0.2">
      <c r="E31" s="34"/>
    </row>
    <row r="32" spans="3:8" ht="15" thickBot="1" x14ac:dyDescent="0.25">
      <c r="C32" s="25"/>
      <c r="D32" s="25"/>
      <c r="E32" s="25"/>
    </row>
    <row r="33" spans="3:5" x14ac:dyDescent="0.2">
      <c r="C33" s="20" t="s">
        <v>118</v>
      </c>
      <c r="D33" s="35">
        <f>SUM(D22+D29)</f>
        <v>366746</v>
      </c>
      <c r="E33" s="35">
        <f>SUM(E22+E29)</f>
        <v>436600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3EFAA-955B-9D42-B2C9-BC141EF6AA52}">
  <dimension ref="C2:M44"/>
  <sheetViews>
    <sheetView topLeftCell="B1" zoomScale="109" workbookViewId="0">
      <selection activeCell="O42" sqref="O42"/>
    </sheetView>
  </sheetViews>
  <sheetFormatPr baseColWidth="10" defaultRowHeight="14" x14ac:dyDescent="0.2"/>
  <cols>
    <col min="1" max="2" width="10.83203125" style="21"/>
    <col min="3" max="3" width="31" style="21" customWidth="1"/>
    <col min="4" max="4" width="17.1640625" style="21" customWidth="1"/>
    <col min="5" max="5" width="24.33203125" style="21" customWidth="1"/>
    <col min="6" max="16384" width="10.83203125" style="21"/>
  </cols>
  <sheetData>
    <row r="2" spans="3:9" x14ac:dyDescent="0.2">
      <c r="D2" s="135"/>
    </row>
    <row r="3" spans="3:9" x14ac:dyDescent="0.2">
      <c r="C3" s="20" t="s">
        <v>119</v>
      </c>
    </row>
    <row r="4" spans="3:9" x14ac:dyDescent="0.2">
      <c r="C4" s="22" t="s">
        <v>120</v>
      </c>
    </row>
    <row r="8" spans="3:9" ht="15" thickBot="1" x14ac:dyDescent="0.25">
      <c r="C8" s="23" t="s">
        <v>58</v>
      </c>
      <c r="D8" s="23">
        <v>2024</v>
      </c>
      <c r="E8" s="23">
        <v>2025</v>
      </c>
      <c r="F8" s="38"/>
      <c r="H8" s="31" t="s">
        <v>108</v>
      </c>
      <c r="I8" s="31"/>
    </row>
    <row r="9" spans="3:9" x14ac:dyDescent="0.2">
      <c r="H9" s="56"/>
      <c r="I9" s="56"/>
    </row>
    <row r="10" spans="3:9" x14ac:dyDescent="0.2">
      <c r="C10" s="21" t="s">
        <v>122</v>
      </c>
      <c r="D10" s="53">
        <v>638630</v>
      </c>
      <c r="E10" s="53">
        <v>675000</v>
      </c>
      <c r="H10" s="56" t="s">
        <v>121</v>
      </c>
      <c r="I10" s="56"/>
    </row>
    <row r="11" spans="3:9" ht="15" thickBot="1" x14ac:dyDescent="0.25">
      <c r="C11" s="25"/>
      <c r="D11" s="54"/>
      <c r="E11" s="54"/>
      <c r="F11" s="25"/>
      <c r="H11" s="56"/>
      <c r="I11" s="56"/>
    </row>
    <row r="12" spans="3:9" x14ac:dyDescent="0.2">
      <c r="C12" s="20" t="s">
        <v>128</v>
      </c>
      <c r="D12" s="28">
        <f>SUM(D10:D11)</f>
        <v>638630</v>
      </c>
      <c r="E12" s="28">
        <f>SUM(E10:E11)</f>
        <v>675000</v>
      </c>
      <c r="H12" s="56"/>
      <c r="I12" s="56"/>
    </row>
    <row r="13" spans="3:9" x14ac:dyDescent="0.2">
      <c r="H13" s="56"/>
      <c r="I13" s="56"/>
    </row>
    <row r="14" spans="3:9" x14ac:dyDescent="0.2">
      <c r="H14" s="56"/>
      <c r="I14" s="56"/>
    </row>
    <row r="15" spans="3:9" x14ac:dyDescent="0.2">
      <c r="D15" s="28"/>
      <c r="E15" s="28"/>
      <c r="H15" s="56"/>
      <c r="I15" s="56"/>
    </row>
    <row r="16" spans="3:9" x14ac:dyDescent="0.2">
      <c r="D16" s="28"/>
      <c r="E16" s="28"/>
      <c r="H16" s="56"/>
      <c r="I16" s="56"/>
    </row>
    <row r="17" spans="3:13" x14ac:dyDescent="0.2">
      <c r="D17" s="28"/>
      <c r="E17" s="28"/>
      <c r="H17" s="56"/>
      <c r="I17" s="56"/>
    </row>
    <row r="18" spans="3:13" x14ac:dyDescent="0.2">
      <c r="D18" s="28"/>
      <c r="E18" s="28"/>
      <c r="H18" s="56"/>
      <c r="I18" s="56"/>
    </row>
    <row r="19" spans="3:13" ht="15" thickBot="1" x14ac:dyDescent="0.25">
      <c r="C19" s="24" t="s">
        <v>123</v>
      </c>
      <c r="D19" s="54"/>
      <c r="E19" s="54"/>
      <c r="F19" s="25"/>
      <c r="H19" s="61" t="s">
        <v>108</v>
      </c>
      <c r="I19" s="61"/>
    </row>
    <row r="20" spans="3:13" x14ac:dyDescent="0.2">
      <c r="D20" s="28"/>
      <c r="E20" s="28"/>
      <c r="H20" s="56"/>
      <c r="I20" s="56"/>
    </row>
    <row r="21" spans="3:13" x14ac:dyDescent="0.2">
      <c r="C21" s="21" t="s">
        <v>124</v>
      </c>
      <c r="D21" s="53">
        <v>352182</v>
      </c>
      <c r="E21" s="53">
        <v>370000</v>
      </c>
      <c r="H21" s="56" t="s">
        <v>121</v>
      </c>
      <c r="I21" s="56"/>
    </row>
    <row r="22" spans="3:13" x14ac:dyDescent="0.2">
      <c r="D22" s="28"/>
      <c r="E22" s="28"/>
      <c r="H22" s="56"/>
      <c r="I22" s="56"/>
    </row>
    <row r="23" spans="3:13" x14ac:dyDescent="0.2">
      <c r="C23" s="31" t="s">
        <v>125</v>
      </c>
      <c r="D23" s="55"/>
      <c r="E23" s="55"/>
      <c r="F23" s="31"/>
      <c r="H23" s="56"/>
      <c r="I23" s="56"/>
    </row>
    <row r="24" spans="3:13" x14ac:dyDescent="0.2">
      <c r="C24" s="56"/>
      <c r="D24" s="57"/>
      <c r="E24" s="57"/>
      <c r="H24" s="56"/>
      <c r="I24" s="56"/>
    </row>
    <row r="25" spans="3:13" x14ac:dyDescent="0.2">
      <c r="C25" s="58" t="s">
        <v>176</v>
      </c>
      <c r="D25" s="59">
        <f>157642</f>
        <v>157642</v>
      </c>
      <c r="E25" s="59">
        <f>165000</f>
        <v>165000</v>
      </c>
      <c r="G25" s="60"/>
      <c r="H25" s="56"/>
      <c r="I25" s="56"/>
    </row>
    <row r="26" spans="3:13" x14ac:dyDescent="0.2">
      <c r="C26" s="56" t="s">
        <v>177</v>
      </c>
      <c r="D26" s="57">
        <f>SUM(D25*F26)</f>
        <v>50445.440000000002</v>
      </c>
      <c r="E26" s="57">
        <f>SUM(E25*F26)</f>
        <v>52800</v>
      </c>
      <c r="F26" s="60">
        <v>0.32</v>
      </c>
      <c r="H26" s="56"/>
      <c r="I26" s="56"/>
      <c r="M26" s="21">
        <v>370000</v>
      </c>
    </row>
    <row r="27" spans="3:13" x14ac:dyDescent="0.2">
      <c r="C27" s="61" t="s">
        <v>161</v>
      </c>
      <c r="D27" s="62"/>
      <c r="E27" s="62">
        <f>SUM(35*2000)</f>
        <v>70000</v>
      </c>
      <c r="F27" s="63" t="s">
        <v>173</v>
      </c>
      <c r="G27" s="60" t="s">
        <v>173</v>
      </c>
      <c r="H27" s="56" t="s">
        <v>174</v>
      </c>
      <c r="I27" s="56"/>
      <c r="M27" s="21">
        <v>100000</v>
      </c>
    </row>
    <row r="28" spans="3:13" x14ac:dyDescent="0.2">
      <c r="D28" s="28">
        <f>SUM(D25:D27)</f>
        <v>208087.44</v>
      </c>
      <c r="E28" s="28">
        <f>SUM(E25:E27)</f>
        <v>287800</v>
      </c>
      <c r="H28" s="56"/>
      <c r="I28" s="56"/>
    </row>
    <row r="29" spans="3:13" x14ac:dyDescent="0.2">
      <c r="D29" s="28"/>
      <c r="E29" s="28"/>
      <c r="H29" s="136"/>
      <c r="I29" s="136"/>
    </row>
    <row r="30" spans="3:13" x14ac:dyDescent="0.2">
      <c r="D30" s="28"/>
      <c r="E30" s="28"/>
      <c r="H30" s="136"/>
      <c r="I30" s="136"/>
    </row>
    <row r="31" spans="3:13" x14ac:dyDescent="0.2">
      <c r="C31" s="21" t="s">
        <v>175</v>
      </c>
      <c r="D31" s="28">
        <f>SUM(Summering!C62)</f>
        <v>6000</v>
      </c>
      <c r="E31" s="28">
        <f>SUM(Summering!D62)</f>
        <v>6000</v>
      </c>
      <c r="H31" s="56"/>
      <c r="I31" s="56"/>
    </row>
    <row r="32" spans="3:13" x14ac:dyDescent="0.2">
      <c r="D32" s="28"/>
      <c r="E32" s="28"/>
      <c r="H32" s="56"/>
      <c r="I32" s="56"/>
    </row>
    <row r="33" spans="3:13" x14ac:dyDescent="0.2">
      <c r="D33" s="28"/>
      <c r="E33" s="28"/>
      <c r="H33" s="56"/>
      <c r="I33" s="56"/>
      <c r="J33" s="21">
        <v>35</v>
      </c>
    </row>
    <row r="34" spans="3:13" x14ac:dyDescent="0.2">
      <c r="C34" s="31" t="s">
        <v>126</v>
      </c>
      <c r="D34" s="55"/>
      <c r="E34" s="55"/>
      <c r="F34" s="31"/>
      <c r="H34" s="56"/>
      <c r="I34" s="56"/>
      <c r="J34" s="21">
        <v>5</v>
      </c>
    </row>
    <row r="35" spans="3:13" x14ac:dyDescent="0.2">
      <c r="D35" s="28"/>
      <c r="E35" s="28"/>
      <c r="H35" s="56"/>
      <c r="I35" s="56"/>
      <c r="J35" s="21">
        <f>SUM(J33*J34)</f>
        <v>175</v>
      </c>
      <c r="K35" s="21">
        <v>250</v>
      </c>
      <c r="M35" s="21">
        <v>26</v>
      </c>
    </row>
    <row r="36" spans="3:13" x14ac:dyDescent="0.2">
      <c r="D36" s="28"/>
      <c r="E36" s="28"/>
      <c r="H36" s="56"/>
      <c r="I36" s="56"/>
      <c r="J36" s="21">
        <f>SUM(J35*K35)</f>
        <v>43750</v>
      </c>
      <c r="M36" s="21">
        <f>SUM(J35/M35)</f>
        <v>6.7307692307692308</v>
      </c>
    </row>
    <row r="37" spans="3:13" ht="15" thickBot="1" x14ac:dyDescent="0.25">
      <c r="C37" s="25"/>
      <c r="D37" s="54"/>
      <c r="E37" s="54"/>
      <c r="F37" s="25"/>
      <c r="H37" s="56"/>
      <c r="I37" s="56"/>
      <c r="M37" s="21">
        <f>SUM(K35*M36)</f>
        <v>1682.6923076923076</v>
      </c>
    </row>
    <row r="38" spans="3:13" x14ac:dyDescent="0.2">
      <c r="C38" s="20" t="s">
        <v>127</v>
      </c>
      <c r="D38" s="28">
        <f>SUM(D21+D24+D25+D26+D27+D35)</f>
        <v>560269.43999999994</v>
      </c>
      <c r="E38" s="28">
        <f>SUM(E21+E24+E25+E26+E27+E35)</f>
        <v>657800</v>
      </c>
      <c r="H38" s="56"/>
      <c r="I38" s="56"/>
    </row>
    <row r="39" spans="3:13" x14ac:dyDescent="0.2">
      <c r="D39" s="28"/>
      <c r="E39" s="28"/>
    </row>
    <row r="40" spans="3:13" ht="15" thickBot="1" x14ac:dyDescent="0.25">
      <c r="C40" s="25"/>
      <c r="D40" s="54"/>
      <c r="E40" s="54"/>
      <c r="F40" s="25"/>
    </row>
    <row r="41" spans="3:13" x14ac:dyDescent="0.2">
      <c r="C41" s="20" t="s">
        <v>129</v>
      </c>
      <c r="D41" s="137">
        <f>SUM(D12-D38)</f>
        <v>78360.560000000056</v>
      </c>
      <c r="E41" s="137">
        <f>SUM(E12-E38)</f>
        <v>17200</v>
      </c>
    </row>
    <row r="42" spans="3:13" x14ac:dyDescent="0.2">
      <c r="D42" s="137"/>
      <c r="E42" s="137"/>
    </row>
    <row r="43" spans="3:13" x14ac:dyDescent="0.2">
      <c r="D43" s="28"/>
      <c r="E43" s="28"/>
    </row>
    <row r="44" spans="3:13" x14ac:dyDescent="0.2">
      <c r="D44" s="28"/>
      <c r="E44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4250E-4B67-FF4B-8811-E498A7465172}">
  <dimension ref="C3:J101"/>
  <sheetViews>
    <sheetView workbookViewId="0">
      <selection activeCell="D5" sqref="D5"/>
    </sheetView>
  </sheetViews>
  <sheetFormatPr baseColWidth="10" defaultRowHeight="16" x14ac:dyDescent="0.2"/>
  <cols>
    <col min="3" max="3" width="20.5" customWidth="1"/>
    <col min="4" max="4" width="17.5" customWidth="1"/>
    <col min="5" max="5" width="17.33203125" customWidth="1"/>
  </cols>
  <sheetData>
    <row r="3" spans="3:6" x14ac:dyDescent="0.2">
      <c r="C3" s="16" t="s">
        <v>206</v>
      </c>
    </row>
    <row r="6" spans="3:6" ht="17" thickBot="1" x14ac:dyDescent="0.25">
      <c r="C6" s="3" t="s">
        <v>0</v>
      </c>
      <c r="D6" s="3">
        <v>2024</v>
      </c>
      <c r="E6" s="3">
        <v>2025</v>
      </c>
      <c r="F6" s="4"/>
    </row>
    <row r="7" spans="3:6" x14ac:dyDescent="0.2">
      <c r="C7" s="1" t="s">
        <v>1</v>
      </c>
      <c r="D7" s="6">
        <v>171038</v>
      </c>
      <c r="E7" s="6">
        <v>188142</v>
      </c>
      <c r="F7" s="1" t="s">
        <v>2</v>
      </c>
    </row>
    <row r="11" spans="3:6" x14ac:dyDescent="0.2">
      <c r="C11" s="1" t="s">
        <v>3</v>
      </c>
      <c r="D11" s="6">
        <v>174300</v>
      </c>
      <c r="E11" s="1"/>
      <c r="F11" s="6"/>
    </row>
    <row r="12" spans="3:6" x14ac:dyDescent="0.2">
      <c r="C12" s="1" t="s">
        <v>4</v>
      </c>
      <c r="D12" s="1"/>
      <c r="E12" s="6">
        <v>18700</v>
      </c>
      <c r="F12" s="6"/>
    </row>
    <row r="13" spans="3:6" x14ac:dyDescent="0.2">
      <c r="C13" s="1" t="s">
        <v>5</v>
      </c>
      <c r="D13" s="1"/>
      <c r="E13" s="6">
        <v>166500</v>
      </c>
      <c r="F13" s="6"/>
    </row>
    <row r="14" spans="3:6" x14ac:dyDescent="0.2">
      <c r="C14" s="1" t="s">
        <v>6</v>
      </c>
      <c r="D14" s="1"/>
      <c r="E14" s="6">
        <v>48000</v>
      </c>
      <c r="F14" s="6"/>
    </row>
    <row r="15" spans="3:6" x14ac:dyDescent="0.2">
      <c r="C15" s="7" t="s">
        <v>7</v>
      </c>
      <c r="D15" s="8"/>
      <c r="E15" s="8">
        <v>20000</v>
      </c>
      <c r="F15" s="8"/>
    </row>
    <row r="16" spans="3:6" x14ac:dyDescent="0.2">
      <c r="C16" s="1"/>
      <c r="D16" s="9">
        <f>SUM(D11:D15)</f>
        <v>174300</v>
      </c>
      <c r="E16" s="9">
        <f>SUM(E12:E15)</f>
        <v>253200</v>
      </c>
      <c r="F16" s="5"/>
    </row>
    <row r="17" spans="3:6" x14ac:dyDescent="0.2">
      <c r="C17" s="1"/>
      <c r="D17" s="1"/>
      <c r="E17" s="1"/>
    </row>
    <row r="18" spans="3:6" x14ac:dyDescent="0.2">
      <c r="C18" s="1" t="s">
        <v>8</v>
      </c>
      <c r="D18" s="6">
        <v>108700</v>
      </c>
      <c r="E18" s="1"/>
    </row>
    <row r="19" spans="3:6" x14ac:dyDescent="0.2">
      <c r="C19" s="1" t="s">
        <v>9</v>
      </c>
      <c r="D19" s="1"/>
      <c r="E19" s="6">
        <v>20000</v>
      </c>
    </row>
    <row r="20" spans="3:6" x14ac:dyDescent="0.2">
      <c r="C20" s="1" t="s">
        <v>10</v>
      </c>
      <c r="D20" s="1"/>
      <c r="E20" s="6">
        <v>80000</v>
      </c>
    </row>
    <row r="21" spans="3:6" x14ac:dyDescent="0.2">
      <c r="C21" s="1" t="s">
        <v>11</v>
      </c>
      <c r="D21" s="1"/>
      <c r="E21" s="6">
        <v>20000</v>
      </c>
    </row>
    <row r="22" spans="3:6" x14ac:dyDescent="0.2">
      <c r="C22" s="7" t="s">
        <v>6</v>
      </c>
      <c r="D22" s="8">
        <v>78100</v>
      </c>
      <c r="E22" s="8">
        <v>80000</v>
      </c>
    </row>
    <row r="23" spans="3:6" x14ac:dyDescent="0.2">
      <c r="C23" s="1"/>
      <c r="D23" s="9">
        <v>186800</v>
      </c>
      <c r="E23" s="9">
        <v>200000</v>
      </c>
    </row>
    <row r="26" spans="3:6" x14ac:dyDescent="0.2">
      <c r="C26" t="s">
        <v>165</v>
      </c>
      <c r="E26" s="16">
        <v>150000</v>
      </c>
    </row>
    <row r="28" spans="3:6" x14ac:dyDescent="0.2">
      <c r="C28" s="1" t="s">
        <v>12</v>
      </c>
      <c r="D28" s="14">
        <v>638630</v>
      </c>
      <c r="E28" s="14">
        <v>675000</v>
      </c>
      <c r="F28" s="1"/>
    </row>
    <row r="29" spans="3:6" x14ac:dyDescent="0.2">
      <c r="C29" s="1"/>
      <c r="D29" s="1"/>
      <c r="E29" s="1"/>
      <c r="F29" s="1"/>
    </row>
    <row r="30" spans="3:6" x14ac:dyDescent="0.2">
      <c r="C30" s="1" t="s">
        <v>13</v>
      </c>
      <c r="D30" s="6">
        <v>139897</v>
      </c>
      <c r="E30" s="6">
        <v>150000</v>
      </c>
      <c r="F30" s="1"/>
    </row>
    <row r="31" spans="3:6" x14ac:dyDescent="0.2">
      <c r="C31" s="1" t="s">
        <v>14</v>
      </c>
      <c r="D31" s="6">
        <v>5600</v>
      </c>
      <c r="E31" s="6">
        <v>7000</v>
      </c>
      <c r="F31" s="1"/>
    </row>
    <row r="32" spans="3:6" x14ac:dyDescent="0.2">
      <c r="C32" s="1" t="s">
        <v>15</v>
      </c>
      <c r="D32" s="6">
        <v>54431</v>
      </c>
      <c r="E32" s="6">
        <v>60000</v>
      </c>
      <c r="F32" s="1"/>
    </row>
    <row r="33" spans="3:6" x14ac:dyDescent="0.2">
      <c r="C33" s="7" t="s">
        <v>16</v>
      </c>
      <c r="D33" s="8">
        <v>14700</v>
      </c>
      <c r="E33" s="8">
        <v>15000</v>
      </c>
      <c r="F33" s="7"/>
    </row>
    <row r="34" spans="3:6" x14ac:dyDescent="0.2">
      <c r="C34" s="2"/>
      <c r="D34" s="9">
        <v>214628</v>
      </c>
      <c r="E34" s="9">
        <v>232000</v>
      </c>
      <c r="F34" s="2"/>
    </row>
    <row r="35" spans="3:6" x14ac:dyDescent="0.2">
      <c r="C35" s="2"/>
      <c r="D35" s="1"/>
      <c r="E35" s="6"/>
      <c r="F35" s="1"/>
    </row>
    <row r="36" spans="3:6" ht="17" thickBot="1" x14ac:dyDescent="0.25">
      <c r="C36" s="3"/>
      <c r="D36" s="4"/>
      <c r="E36" s="4"/>
      <c r="F36" s="4"/>
    </row>
    <row r="37" spans="3:6" x14ac:dyDescent="0.2">
      <c r="C37" s="2" t="s">
        <v>17</v>
      </c>
      <c r="D37" s="9">
        <f>SUM(D7+D16+D23+D26+D28+D34)</f>
        <v>1385396</v>
      </c>
      <c r="E37" s="9">
        <f>SUM(E7+E16+E23+E26+E28+E34)</f>
        <v>1698342</v>
      </c>
      <c r="F37" s="1"/>
    </row>
    <row r="41" spans="3:6" ht="17" thickBot="1" x14ac:dyDescent="0.25">
      <c r="C41" s="3" t="s">
        <v>164</v>
      </c>
      <c r="D41" s="4"/>
      <c r="E41" s="4"/>
    </row>
    <row r="42" spans="3:6" x14ac:dyDescent="0.2">
      <c r="C42" s="1" t="s">
        <v>18</v>
      </c>
      <c r="D42" s="6">
        <v>20000</v>
      </c>
      <c r="E42" s="6">
        <v>20000</v>
      </c>
    </row>
    <row r="43" spans="3:6" x14ac:dyDescent="0.2">
      <c r="C43" s="1" t="s">
        <v>19</v>
      </c>
      <c r="D43" s="6">
        <v>239549</v>
      </c>
      <c r="E43" s="6">
        <v>300000</v>
      </c>
    </row>
    <row r="44" spans="3:6" x14ac:dyDescent="0.2">
      <c r="C44" s="1" t="s">
        <v>20</v>
      </c>
      <c r="D44" s="6">
        <v>92138</v>
      </c>
      <c r="E44" s="6">
        <v>100000</v>
      </c>
    </row>
    <row r="45" spans="3:6" x14ac:dyDescent="0.2">
      <c r="C45" s="1" t="s">
        <v>21</v>
      </c>
      <c r="D45" s="6">
        <v>38732</v>
      </c>
      <c r="E45" s="6">
        <v>50000</v>
      </c>
    </row>
    <row r="46" spans="3:6" x14ac:dyDescent="0.2">
      <c r="C46" s="1" t="s">
        <v>22</v>
      </c>
      <c r="D46" s="6">
        <v>47918</v>
      </c>
      <c r="E46" s="6">
        <v>50000</v>
      </c>
    </row>
    <row r="47" spans="3:6" x14ac:dyDescent="0.2">
      <c r="C47" s="1" t="s">
        <v>23</v>
      </c>
      <c r="D47" s="6">
        <v>112623</v>
      </c>
      <c r="E47" s="6">
        <v>120000</v>
      </c>
    </row>
    <row r="48" spans="3:6" x14ac:dyDescent="0.2">
      <c r="C48" s="1" t="s">
        <v>24</v>
      </c>
      <c r="D48" s="6">
        <v>7890</v>
      </c>
      <c r="E48" s="6">
        <v>10000</v>
      </c>
    </row>
    <row r="49" spans="3:6" x14ac:dyDescent="0.2">
      <c r="C49" s="1" t="s">
        <v>25</v>
      </c>
      <c r="D49" s="6">
        <v>50350</v>
      </c>
      <c r="E49" s="6">
        <v>60000</v>
      </c>
    </row>
    <row r="50" spans="3:6" x14ac:dyDescent="0.2">
      <c r="C50" s="1" t="s">
        <v>26</v>
      </c>
      <c r="D50" s="6">
        <v>8000</v>
      </c>
      <c r="E50" s="6">
        <v>8000</v>
      </c>
    </row>
    <row r="51" spans="3:6" x14ac:dyDescent="0.2">
      <c r="C51" s="1" t="s">
        <v>27</v>
      </c>
      <c r="D51" s="6">
        <v>2815</v>
      </c>
      <c r="E51" s="6">
        <v>3000</v>
      </c>
    </row>
    <row r="52" spans="3:6" x14ac:dyDescent="0.2">
      <c r="C52" s="12" t="s">
        <v>28</v>
      </c>
      <c r="D52" s="13">
        <v>57550</v>
      </c>
      <c r="E52" s="12">
        <v>0</v>
      </c>
      <c r="F52" s="15"/>
    </row>
    <row r="53" spans="3:6" x14ac:dyDescent="0.2">
      <c r="D53" s="19">
        <f ca="1">SUM(D42:D53)</f>
        <v>677565</v>
      </c>
      <c r="E53" s="9">
        <f>SUM(E42:E52)</f>
        <v>721000</v>
      </c>
    </row>
    <row r="54" spans="3:6" x14ac:dyDescent="0.2">
      <c r="E54" s="5"/>
    </row>
    <row r="55" spans="3:6" x14ac:dyDescent="0.2">
      <c r="C55" s="1"/>
    </row>
    <row r="56" spans="3:6" x14ac:dyDescent="0.2">
      <c r="C56" s="15" t="s">
        <v>122</v>
      </c>
      <c r="D56" s="15"/>
      <c r="E56" s="15"/>
    </row>
    <row r="57" spans="3:6" x14ac:dyDescent="0.2">
      <c r="C57" s="1" t="s">
        <v>29</v>
      </c>
      <c r="D57" s="6">
        <v>352182</v>
      </c>
      <c r="E57" s="6">
        <v>370000</v>
      </c>
    </row>
    <row r="58" spans="3:6" x14ac:dyDescent="0.2">
      <c r="C58" s="7" t="s">
        <v>30</v>
      </c>
      <c r="D58" s="8">
        <v>6000</v>
      </c>
      <c r="E58" s="8">
        <v>6000</v>
      </c>
    </row>
    <row r="59" spans="3:6" x14ac:dyDescent="0.2">
      <c r="D59" s="16">
        <f>SUM(D57:D58)</f>
        <v>358182</v>
      </c>
      <c r="E59" s="16">
        <f>SUM(E57:E58)</f>
        <v>376000</v>
      </c>
    </row>
    <row r="63" spans="3:6" x14ac:dyDescent="0.2">
      <c r="C63" s="10" t="s">
        <v>32</v>
      </c>
      <c r="D63" s="7"/>
      <c r="E63" s="7"/>
    </row>
    <row r="64" spans="3:6" x14ac:dyDescent="0.2">
      <c r="C64" s="1" t="s">
        <v>33</v>
      </c>
      <c r="D64" s="6">
        <v>9505</v>
      </c>
      <c r="E64" s="6">
        <v>10000</v>
      </c>
    </row>
    <row r="65" spans="3:10" x14ac:dyDescent="0.2">
      <c r="C65" s="1" t="s">
        <v>34</v>
      </c>
      <c r="D65" s="6">
        <v>2550</v>
      </c>
      <c r="E65" s="6">
        <v>3000</v>
      </c>
    </row>
    <row r="66" spans="3:10" x14ac:dyDescent="0.2">
      <c r="C66" s="1" t="s">
        <v>35</v>
      </c>
      <c r="D66" s="6">
        <v>8069</v>
      </c>
      <c r="E66" s="6">
        <v>8000</v>
      </c>
    </row>
    <row r="67" spans="3:10" x14ac:dyDescent="0.2">
      <c r="C67" s="1" t="s">
        <v>36</v>
      </c>
      <c r="D67" s="6">
        <v>17828</v>
      </c>
      <c r="E67" s="6">
        <v>18000</v>
      </c>
    </row>
    <row r="68" spans="3:10" x14ac:dyDescent="0.2">
      <c r="C68" s="1" t="s">
        <v>37</v>
      </c>
      <c r="D68" s="6">
        <v>14700</v>
      </c>
      <c r="E68" s="6">
        <v>20000</v>
      </c>
    </row>
    <row r="69" spans="3:10" x14ac:dyDescent="0.2">
      <c r="C69" s="1" t="s">
        <v>38</v>
      </c>
      <c r="D69" s="6">
        <v>55400</v>
      </c>
      <c r="E69" s="6">
        <v>70000</v>
      </c>
    </row>
    <row r="70" spans="3:10" x14ac:dyDescent="0.2">
      <c r="C70" s="1" t="s">
        <v>39</v>
      </c>
      <c r="D70" s="6">
        <v>2425</v>
      </c>
      <c r="E70" s="6">
        <v>3000</v>
      </c>
    </row>
    <row r="71" spans="3:10" x14ac:dyDescent="0.2">
      <c r="C71" s="1" t="s">
        <v>40</v>
      </c>
      <c r="D71" s="1">
        <v>0</v>
      </c>
      <c r="E71" s="1">
        <v>0</v>
      </c>
      <c r="I71" s="5"/>
      <c r="J71" s="9"/>
    </row>
    <row r="72" spans="3:10" x14ac:dyDescent="0.2">
      <c r="C72" s="1" t="s">
        <v>41</v>
      </c>
      <c r="D72" s="6">
        <v>1841</v>
      </c>
      <c r="E72" s="6">
        <v>2000</v>
      </c>
      <c r="J72" s="9"/>
    </row>
    <row r="73" spans="3:10" x14ac:dyDescent="0.2">
      <c r="C73" s="1" t="s">
        <v>42</v>
      </c>
      <c r="D73" s="6">
        <v>1513</v>
      </c>
      <c r="E73" s="6">
        <v>1600</v>
      </c>
      <c r="I73" s="5"/>
      <c r="J73" s="9"/>
    </row>
    <row r="74" spans="3:10" x14ac:dyDescent="0.2">
      <c r="C74" s="1" t="s">
        <v>43</v>
      </c>
      <c r="D74" s="6">
        <v>65105</v>
      </c>
      <c r="E74" s="6">
        <v>70000</v>
      </c>
      <c r="I74" s="5"/>
      <c r="J74" s="9"/>
    </row>
    <row r="75" spans="3:10" x14ac:dyDescent="0.2">
      <c r="C75" s="1" t="s">
        <v>44</v>
      </c>
      <c r="D75" s="6">
        <v>16080</v>
      </c>
      <c r="E75" s="6">
        <v>16500</v>
      </c>
      <c r="I75" s="5"/>
      <c r="J75" s="19"/>
    </row>
    <row r="76" spans="3:10" x14ac:dyDescent="0.2">
      <c r="C76" s="1" t="s">
        <v>45</v>
      </c>
      <c r="D76" s="6">
        <v>2500</v>
      </c>
      <c r="E76" s="6">
        <v>2500</v>
      </c>
      <c r="I76" s="19"/>
    </row>
    <row r="77" spans="3:10" x14ac:dyDescent="0.2">
      <c r="C77" s="12" t="s">
        <v>46</v>
      </c>
      <c r="D77" s="13">
        <v>6766</v>
      </c>
      <c r="E77" s="13">
        <v>7000</v>
      </c>
    </row>
    <row r="78" spans="3:10" x14ac:dyDescent="0.2">
      <c r="C78" s="1"/>
      <c r="D78" s="9">
        <v>204282</v>
      </c>
      <c r="E78" s="9">
        <v>231600</v>
      </c>
    </row>
    <row r="82" spans="3:7" x14ac:dyDescent="0.2">
      <c r="C82" s="11" t="s">
        <v>47</v>
      </c>
      <c r="D82" s="7"/>
      <c r="E82" s="7"/>
      <c r="F82" s="7"/>
    </row>
    <row r="83" spans="3:7" x14ac:dyDescent="0.2">
      <c r="C83" s="1" t="s">
        <v>48</v>
      </c>
      <c r="D83" s="6">
        <v>157642</v>
      </c>
      <c r="E83" s="6">
        <v>165000</v>
      </c>
      <c r="F83" s="1"/>
    </row>
    <row r="84" spans="3:7" x14ac:dyDescent="0.2">
      <c r="C84" s="1" t="s">
        <v>49</v>
      </c>
      <c r="D84" s="6">
        <v>85000</v>
      </c>
      <c r="E84" s="6">
        <v>120000</v>
      </c>
      <c r="F84" s="1"/>
    </row>
    <row r="85" spans="3:7" x14ac:dyDescent="0.2">
      <c r="C85" s="12" t="s">
        <v>50</v>
      </c>
      <c r="D85" s="13">
        <v>77464</v>
      </c>
      <c r="E85" s="13">
        <v>85000</v>
      </c>
      <c r="F85" s="12"/>
    </row>
    <row r="86" spans="3:7" x14ac:dyDescent="0.2">
      <c r="C86" s="1"/>
      <c r="D86" s="19">
        <f>SUM(D83:D85)</f>
        <v>320106</v>
      </c>
      <c r="E86" s="19">
        <f>SUM(E83:E85)</f>
        <v>370000</v>
      </c>
      <c r="F86" s="1"/>
    </row>
    <row r="87" spans="3:7" x14ac:dyDescent="0.2">
      <c r="F87" s="1"/>
    </row>
    <row r="88" spans="3:7" x14ac:dyDescent="0.2">
      <c r="C88" s="1"/>
      <c r="D88" s="1"/>
      <c r="E88" s="1"/>
      <c r="F88" s="1"/>
    </row>
    <row r="89" spans="3:7" x14ac:dyDescent="0.2">
      <c r="C89" s="1"/>
      <c r="D89" s="1"/>
      <c r="E89" s="1"/>
      <c r="F89" s="1"/>
    </row>
    <row r="90" spans="3:7" x14ac:dyDescent="0.2">
      <c r="C90" s="10" t="s">
        <v>51</v>
      </c>
      <c r="D90" s="10">
        <v>0</v>
      </c>
      <c r="E90" s="10"/>
      <c r="F90" s="10"/>
    </row>
    <row r="91" spans="3:7" x14ac:dyDescent="0.2">
      <c r="C91" s="1" t="s">
        <v>52</v>
      </c>
      <c r="D91" s="1"/>
      <c r="E91" s="9">
        <v>150000</v>
      </c>
      <c r="F91" s="1"/>
    </row>
    <row r="92" spans="3:7" x14ac:dyDescent="0.2">
      <c r="C92" s="1"/>
      <c r="D92" s="1"/>
      <c r="E92" s="9"/>
      <c r="F92" s="1"/>
    </row>
    <row r="93" spans="3:7" x14ac:dyDescent="0.2">
      <c r="C93" s="15"/>
      <c r="D93" s="15"/>
      <c r="E93" s="15"/>
      <c r="F93" s="15"/>
    </row>
    <row r="94" spans="3:7" x14ac:dyDescent="0.2">
      <c r="C94" s="16" t="s">
        <v>166</v>
      </c>
      <c r="D94" s="5"/>
      <c r="E94" s="5">
        <f>SUM(E53+E59+E78+E86+E91)</f>
        <v>1848600</v>
      </c>
      <c r="G94" s="6"/>
    </row>
    <row r="95" spans="3:7" x14ac:dyDescent="0.2">
      <c r="D95" s="5"/>
    </row>
    <row r="96" spans="3:7" x14ac:dyDescent="0.2">
      <c r="C96" s="1" t="s">
        <v>0</v>
      </c>
      <c r="D96" s="1"/>
      <c r="E96" s="9">
        <f>SUM(E37)</f>
        <v>1698342</v>
      </c>
      <c r="F96" s="1"/>
    </row>
    <row r="97" spans="3:6" x14ac:dyDescent="0.2">
      <c r="C97" s="1"/>
      <c r="D97" s="1"/>
      <c r="E97" s="6"/>
      <c r="F97" s="1"/>
    </row>
    <row r="98" spans="3:6" x14ac:dyDescent="0.2">
      <c r="C98" s="1" t="s">
        <v>53</v>
      </c>
      <c r="D98" s="1"/>
      <c r="E98" s="6">
        <v>1848600</v>
      </c>
      <c r="F98" s="1"/>
    </row>
    <row r="99" spans="3:6" x14ac:dyDescent="0.2">
      <c r="C99" s="1"/>
      <c r="D99" s="1"/>
      <c r="E99" s="1"/>
      <c r="F99" s="1"/>
    </row>
    <row r="100" spans="3:6" ht="17" thickBot="1" x14ac:dyDescent="0.25">
      <c r="C100" s="4"/>
      <c r="D100" s="4"/>
      <c r="E100" s="4"/>
      <c r="F100" s="4"/>
    </row>
    <row r="101" spans="3:6" x14ac:dyDescent="0.2">
      <c r="C101" s="2" t="s">
        <v>54</v>
      </c>
      <c r="D101" s="2"/>
      <c r="E101" s="9"/>
      <c r="F10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Summering</vt:lpstr>
      <vt:lpstr>Data Fotboll</vt:lpstr>
      <vt:lpstr>Data Innebandy</vt:lpstr>
      <vt:lpstr>Data HIF Overhead</vt:lpstr>
      <vt:lpstr>Data CafeHögan</vt:lpstr>
      <vt:lpstr>Referens Kalkyl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dz@vanderlux.com</dc:creator>
  <cp:lastModifiedBy>dz@vanderlux.com</cp:lastModifiedBy>
  <dcterms:created xsi:type="dcterms:W3CDTF">2025-03-06T09:54:47Z</dcterms:created>
  <dcterms:modified xsi:type="dcterms:W3CDTF">2025-03-16T18:41:34Z</dcterms:modified>
</cp:coreProperties>
</file>