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72" windowWidth="17088" windowHeight="7248" activeTab="5"/>
  </bookViews>
  <sheets>
    <sheet name="Mede S1l" sheetId="7" r:id="rId1"/>
    <sheet name="Medel S2" sheetId="8" r:id="rId2"/>
    <sheet name="Medel S3" sheetId="9" r:id="rId3"/>
    <sheet name="Medel S4" sheetId="10" r:id="rId4"/>
    <sheet name="Medel Tot" sheetId="11" r:id="rId5"/>
    <sheet name="Blad1" sheetId="1" r:id="rId6"/>
  </sheets>
  <calcPr calcId="145621"/>
</workbook>
</file>

<file path=xl/calcChain.xml><?xml version="1.0" encoding="utf-8"?>
<calcChain xmlns="http://schemas.openxmlformats.org/spreadsheetml/2006/main">
  <c r="R69" i="1" l="1"/>
  <c r="R60" i="1"/>
  <c r="R73" i="1"/>
  <c r="R61" i="1"/>
  <c r="R62" i="1"/>
  <c r="R63" i="1"/>
  <c r="R64" i="1"/>
  <c r="R65" i="1"/>
  <c r="R66" i="1"/>
  <c r="R67" i="1"/>
  <c r="R68" i="1"/>
  <c r="R70" i="1"/>
  <c r="R71" i="1"/>
  <c r="R72" i="1"/>
  <c r="O68" i="1"/>
  <c r="N68" i="1"/>
  <c r="M68" i="1"/>
  <c r="M61" i="1"/>
  <c r="N61" i="1"/>
  <c r="O61" i="1"/>
  <c r="L61" i="1"/>
  <c r="O60" i="1"/>
  <c r="P60" i="1" s="1"/>
  <c r="N60" i="1"/>
  <c r="P62" i="1"/>
  <c r="P63" i="1"/>
  <c r="P64" i="1"/>
  <c r="P65" i="1"/>
  <c r="P66" i="1"/>
  <c r="P67" i="1"/>
  <c r="P69" i="1"/>
  <c r="P70" i="1"/>
  <c r="P71" i="1"/>
  <c r="P72" i="1"/>
  <c r="P73" i="1"/>
  <c r="L62" i="1"/>
  <c r="M62" i="1"/>
  <c r="N62" i="1"/>
  <c r="O62" i="1"/>
  <c r="L63" i="1"/>
  <c r="M63" i="1"/>
  <c r="N63" i="1"/>
  <c r="O63" i="1"/>
  <c r="L64" i="1"/>
  <c r="M64" i="1"/>
  <c r="N64" i="1"/>
  <c r="O64" i="1"/>
  <c r="L65" i="1"/>
  <c r="M65" i="1"/>
  <c r="N65" i="1"/>
  <c r="O65" i="1"/>
  <c r="L66" i="1"/>
  <c r="M66" i="1"/>
  <c r="N66" i="1"/>
  <c r="O66" i="1"/>
  <c r="L67" i="1"/>
  <c r="M67" i="1"/>
  <c r="N67" i="1"/>
  <c r="O67" i="1"/>
  <c r="L68" i="1"/>
  <c r="N69" i="1"/>
  <c r="O69" i="1"/>
  <c r="L70" i="1"/>
  <c r="M70" i="1"/>
  <c r="N70" i="1"/>
  <c r="O70" i="1"/>
  <c r="L71" i="1"/>
  <c r="M71" i="1"/>
  <c r="N71" i="1"/>
  <c r="O71" i="1"/>
  <c r="L72" i="1"/>
  <c r="M72" i="1"/>
  <c r="N72" i="1"/>
  <c r="O72" i="1"/>
  <c r="L73" i="1"/>
  <c r="M73" i="1"/>
  <c r="N73" i="1"/>
  <c r="O73" i="1"/>
  <c r="M60" i="1"/>
  <c r="L60" i="1"/>
  <c r="P68" i="1" l="1"/>
  <c r="P61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L53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L49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L45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L41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L37" i="1"/>
  <c r="P44" i="1"/>
  <c r="V8" i="1"/>
  <c r="W23" i="1"/>
  <c r="M55" i="1"/>
  <c r="N55" i="1"/>
  <c r="O55" i="1"/>
  <c r="Q55" i="1"/>
  <c r="R55" i="1"/>
  <c r="S55" i="1"/>
  <c r="T55" i="1"/>
  <c r="U55" i="1"/>
  <c r="V55" i="1"/>
  <c r="W55" i="1"/>
  <c r="X55" i="1"/>
  <c r="Y55" i="1"/>
  <c r="L55" i="1"/>
  <c r="L56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L51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L47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L43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L39" i="1"/>
  <c r="L44" i="1"/>
  <c r="L48" i="1"/>
  <c r="L52" i="1"/>
  <c r="Y56" i="1"/>
  <c r="X56" i="1"/>
  <c r="W56" i="1"/>
  <c r="V56" i="1"/>
  <c r="U56" i="1"/>
  <c r="T56" i="1"/>
  <c r="S56" i="1"/>
  <c r="R56" i="1"/>
  <c r="Q56" i="1"/>
  <c r="P56" i="1"/>
  <c r="P55" i="1" s="1"/>
  <c r="O56" i="1"/>
  <c r="N56" i="1"/>
  <c r="M56" i="1"/>
  <c r="Y4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X17" i="1"/>
  <c r="X16" i="1"/>
  <c r="X15" i="1"/>
  <c r="X14" i="1"/>
  <c r="X13" i="1"/>
  <c r="X12" i="1"/>
  <c r="X11" i="1"/>
  <c r="X10" i="1"/>
  <c r="X9" i="1"/>
  <c r="X7" i="1"/>
  <c r="W14" i="1"/>
  <c r="W13" i="1"/>
  <c r="W10" i="1"/>
  <c r="W7" i="1"/>
  <c r="X8" i="1"/>
  <c r="X6" i="1"/>
  <c r="X5" i="1"/>
  <c r="X4" i="1"/>
  <c r="W17" i="1"/>
  <c r="W16" i="1"/>
  <c r="W15" i="1"/>
  <c r="W12" i="1"/>
  <c r="W11" i="1"/>
  <c r="W9" i="1"/>
  <c r="W8" i="1"/>
  <c r="W6" i="1"/>
  <c r="W5" i="1"/>
  <c r="Y44" i="1"/>
  <c r="X44" i="1"/>
  <c r="W44" i="1"/>
  <c r="V44" i="1"/>
  <c r="T44" i="1"/>
  <c r="S44" i="1"/>
  <c r="R44" i="1"/>
  <c r="Q44" i="1"/>
  <c r="O44" i="1"/>
  <c r="N44" i="1"/>
  <c r="M44" i="1"/>
  <c r="M21" i="1"/>
  <c r="Y40" i="1"/>
  <c r="U17" i="1"/>
  <c r="R40" i="1"/>
  <c r="U10" i="1"/>
  <c r="X40" i="1"/>
  <c r="W40" i="1"/>
  <c r="V40" i="1"/>
  <c r="T40" i="1"/>
  <c r="S40" i="1"/>
  <c r="Q40" i="1"/>
  <c r="P40" i="1"/>
  <c r="O40" i="1"/>
  <c r="N40" i="1"/>
  <c r="M40" i="1"/>
  <c r="L40" i="1"/>
  <c r="W4" i="1"/>
  <c r="V17" i="1"/>
  <c r="V16" i="1"/>
  <c r="V15" i="1"/>
  <c r="V14" i="1"/>
  <c r="V12" i="1"/>
  <c r="V11" i="1"/>
  <c r="V10" i="1"/>
  <c r="V9" i="1"/>
  <c r="V7" i="1"/>
  <c r="V6" i="1"/>
  <c r="V5" i="1"/>
  <c r="V4" i="1"/>
  <c r="U16" i="1"/>
  <c r="U15" i="1"/>
  <c r="U14" i="1"/>
  <c r="U12" i="1"/>
  <c r="U11" i="1"/>
  <c r="U9" i="1"/>
  <c r="U8" i="1"/>
  <c r="U7" i="1"/>
  <c r="U6" i="1"/>
  <c r="U5" i="1"/>
  <c r="U4" i="1"/>
  <c r="W22" i="1" l="1"/>
  <c r="W21" i="1"/>
  <c r="U22" i="1"/>
  <c r="U21" i="1"/>
  <c r="Q22" i="1"/>
  <c r="Q23" i="1"/>
  <c r="Q24" i="1"/>
  <c r="Q25" i="1"/>
  <c r="Q26" i="1"/>
  <c r="Q27" i="1"/>
  <c r="Q28" i="1"/>
  <c r="Q29" i="1"/>
  <c r="Q30" i="1"/>
  <c r="Q31" i="1"/>
  <c r="Q32" i="1"/>
  <c r="Q33" i="1"/>
  <c r="Q21" i="1"/>
  <c r="M22" i="1"/>
  <c r="N22" i="1"/>
  <c r="O22" i="1"/>
  <c r="P22" i="1"/>
  <c r="M23" i="1"/>
  <c r="N23" i="1"/>
  <c r="O23" i="1"/>
  <c r="P23" i="1"/>
  <c r="M24" i="1"/>
  <c r="N24" i="1"/>
  <c r="O24" i="1"/>
  <c r="P24" i="1"/>
  <c r="M25" i="1"/>
  <c r="N25" i="1"/>
  <c r="O25" i="1"/>
  <c r="P25" i="1"/>
  <c r="M26" i="1"/>
  <c r="N26" i="1"/>
  <c r="O26" i="1"/>
  <c r="P26" i="1"/>
  <c r="M27" i="1"/>
  <c r="N27" i="1"/>
  <c r="O27" i="1"/>
  <c r="P27" i="1"/>
  <c r="M28" i="1"/>
  <c r="N28" i="1"/>
  <c r="O28" i="1"/>
  <c r="P28" i="1"/>
  <c r="M29" i="1"/>
  <c r="N29" i="1"/>
  <c r="O29" i="1"/>
  <c r="P29" i="1"/>
  <c r="O30" i="1"/>
  <c r="P30" i="1"/>
  <c r="M31" i="1"/>
  <c r="N31" i="1"/>
  <c r="O31" i="1"/>
  <c r="P31" i="1"/>
  <c r="M32" i="1"/>
  <c r="N32" i="1"/>
  <c r="O32" i="1"/>
  <c r="P32" i="1"/>
  <c r="M33" i="1"/>
  <c r="N33" i="1"/>
  <c r="O33" i="1"/>
  <c r="P33" i="1"/>
  <c r="N21" i="1"/>
  <c r="O21" i="1"/>
  <c r="P21" i="1"/>
  <c r="N17" i="1"/>
  <c r="O17" i="1"/>
  <c r="P17" i="1"/>
  <c r="R17" i="1"/>
  <c r="S17" i="1"/>
  <c r="T17" i="1"/>
  <c r="Z17" i="1"/>
  <c r="AA5" i="1"/>
  <c r="AA6" i="1"/>
  <c r="AA7" i="1"/>
  <c r="AA8" i="1"/>
  <c r="AA9" i="1"/>
  <c r="AA11" i="1"/>
  <c r="AA12" i="1"/>
  <c r="AA13" i="1"/>
  <c r="AA14" i="1"/>
  <c r="AA15" i="1"/>
  <c r="AA16" i="1"/>
  <c r="AA4" i="1"/>
  <c r="Z5" i="1"/>
  <c r="Z6" i="1"/>
  <c r="Z7" i="1"/>
  <c r="Z8" i="1"/>
  <c r="Z9" i="1"/>
  <c r="Z10" i="1"/>
  <c r="Z11" i="1"/>
  <c r="Z12" i="1"/>
  <c r="Z13" i="1"/>
  <c r="Z14" i="1"/>
  <c r="Z15" i="1"/>
  <c r="Z16" i="1"/>
  <c r="Z4" i="1"/>
  <c r="N16" i="1"/>
  <c r="O16" i="1"/>
  <c r="P16" i="1"/>
  <c r="M16" i="1"/>
  <c r="M5" i="1"/>
  <c r="N5" i="1"/>
  <c r="O5" i="1"/>
  <c r="P5" i="1"/>
  <c r="M6" i="1"/>
  <c r="N6" i="1"/>
  <c r="O6" i="1"/>
  <c r="P6" i="1"/>
  <c r="M7" i="1"/>
  <c r="N7" i="1"/>
  <c r="O7" i="1"/>
  <c r="P7" i="1"/>
  <c r="M8" i="1"/>
  <c r="N8" i="1"/>
  <c r="O8" i="1"/>
  <c r="P8" i="1"/>
  <c r="M9" i="1"/>
  <c r="N9" i="1"/>
  <c r="O9" i="1"/>
  <c r="P9" i="1"/>
  <c r="M10" i="1"/>
  <c r="M17" i="1" s="1"/>
  <c r="N10" i="1"/>
  <c r="O10" i="1"/>
  <c r="P10" i="1"/>
  <c r="M11" i="1"/>
  <c r="N11" i="1"/>
  <c r="O11" i="1"/>
  <c r="P11" i="1"/>
  <c r="M12" i="1"/>
  <c r="N12" i="1"/>
  <c r="O12" i="1"/>
  <c r="P12" i="1"/>
  <c r="M13" i="1"/>
  <c r="N13" i="1"/>
  <c r="O13" i="1"/>
  <c r="P13" i="1"/>
  <c r="M14" i="1"/>
  <c r="N14" i="1"/>
  <c r="O14" i="1"/>
  <c r="P14" i="1"/>
  <c r="M15" i="1"/>
  <c r="N15" i="1"/>
  <c r="O15" i="1"/>
  <c r="P15" i="1"/>
  <c r="N4" i="1"/>
  <c r="O4" i="1"/>
  <c r="P4" i="1"/>
  <c r="M4" i="1"/>
  <c r="Q5" i="1"/>
  <c r="R5" i="1"/>
  <c r="S5" i="1"/>
  <c r="T5" i="1"/>
  <c r="Q6" i="1"/>
  <c r="R6" i="1"/>
  <c r="S6" i="1"/>
  <c r="T6" i="1"/>
  <c r="Q7" i="1"/>
  <c r="R7" i="1"/>
  <c r="S7" i="1"/>
  <c r="T7" i="1"/>
  <c r="Q8" i="1"/>
  <c r="R8" i="1"/>
  <c r="S8" i="1"/>
  <c r="T8" i="1"/>
  <c r="Q9" i="1"/>
  <c r="R9" i="1"/>
  <c r="S9" i="1"/>
  <c r="T9" i="1"/>
  <c r="Q10" i="1"/>
  <c r="Q17" i="1" s="1"/>
  <c r="AA17" i="1" s="1"/>
  <c r="R10" i="1"/>
  <c r="S10" i="1"/>
  <c r="T10" i="1"/>
  <c r="Q11" i="1"/>
  <c r="R11" i="1"/>
  <c r="S11" i="1"/>
  <c r="T11" i="1"/>
  <c r="Q12" i="1"/>
  <c r="R12" i="1"/>
  <c r="S12" i="1"/>
  <c r="T12" i="1"/>
  <c r="Q13" i="1"/>
  <c r="R13" i="1"/>
  <c r="S13" i="1"/>
  <c r="T13" i="1"/>
  <c r="Q14" i="1"/>
  <c r="R14" i="1"/>
  <c r="S14" i="1"/>
  <c r="T14" i="1"/>
  <c r="Q15" i="1"/>
  <c r="R15" i="1"/>
  <c r="S15" i="1"/>
  <c r="T15" i="1"/>
  <c r="Q16" i="1"/>
  <c r="R16" i="1"/>
  <c r="S16" i="1"/>
  <c r="T16" i="1"/>
  <c r="R4" i="1"/>
  <c r="S4" i="1"/>
  <c r="T4" i="1"/>
  <c r="Q4" i="1"/>
  <c r="H384" i="1"/>
  <c r="H366" i="1"/>
  <c r="H348" i="1"/>
  <c r="H330" i="1"/>
  <c r="H312" i="1"/>
  <c r="H294" i="1"/>
  <c r="H276" i="1"/>
  <c r="H258" i="1"/>
  <c r="H240" i="1"/>
  <c r="H222" i="1"/>
  <c r="H168" i="1"/>
  <c r="H149" i="1"/>
  <c r="H130" i="1"/>
  <c r="H111" i="1"/>
  <c r="H92" i="1"/>
  <c r="H74" i="1"/>
  <c r="H56" i="1"/>
  <c r="H38" i="1"/>
  <c r="H20" i="1"/>
  <c r="H2" i="1"/>
  <c r="H399" i="1"/>
  <c r="G399" i="1"/>
  <c r="F399" i="1"/>
  <c r="E399" i="1"/>
  <c r="D399" i="1"/>
  <c r="C399" i="1"/>
  <c r="B399" i="1"/>
  <c r="G381" i="1"/>
  <c r="E381" i="1"/>
  <c r="D381" i="1"/>
  <c r="C381" i="1"/>
  <c r="B381" i="1"/>
  <c r="G363" i="1"/>
  <c r="E363" i="1"/>
  <c r="D363" i="1"/>
  <c r="C363" i="1"/>
  <c r="B363" i="1"/>
  <c r="G345" i="1"/>
  <c r="E345" i="1"/>
  <c r="D345" i="1"/>
  <c r="C345" i="1"/>
  <c r="B345" i="1"/>
  <c r="G327" i="1"/>
  <c r="E327" i="1"/>
  <c r="D327" i="1"/>
  <c r="C327" i="1"/>
  <c r="B327" i="1"/>
  <c r="G309" i="1"/>
  <c r="E309" i="1"/>
  <c r="D309" i="1"/>
  <c r="C309" i="1"/>
  <c r="B309" i="1"/>
  <c r="H291" i="1"/>
  <c r="G291" i="1"/>
  <c r="E291" i="1"/>
  <c r="D291" i="1"/>
  <c r="C291" i="1"/>
  <c r="B291" i="1"/>
  <c r="G273" i="1"/>
  <c r="E273" i="1"/>
  <c r="D273" i="1"/>
  <c r="C273" i="1"/>
  <c r="B273" i="1"/>
  <c r="G255" i="1"/>
  <c r="E255" i="1"/>
  <c r="D255" i="1"/>
  <c r="C255" i="1"/>
  <c r="B255" i="1"/>
  <c r="G237" i="1"/>
  <c r="E237" i="1"/>
  <c r="D237" i="1"/>
  <c r="C237" i="1"/>
  <c r="B237" i="1"/>
  <c r="G219" i="1"/>
  <c r="H204" i="1" s="1"/>
  <c r="E219" i="1"/>
  <c r="D219" i="1"/>
  <c r="C219" i="1"/>
  <c r="B219" i="1"/>
  <c r="G201" i="1"/>
  <c r="E201" i="1"/>
  <c r="D201" i="1"/>
  <c r="C201" i="1"/>
  <c r="B201" i="1"/>
  <c r="G183" i="1"/>
  <c r="E183" i="1"/>
  <c r="D183" i="1"/>
  <c r="C183" i="1"/>
  <c r="B183" i="1"/>
  <c r="G164" i="1"/>
  <c r="E164" i="1"/>
  <c r="D164" i="1"/>
  <c r="C164" i="1"/>
  <c r="B164" i="1"/>
  <c r="G145" i="1"/>
  <c r="E145" i="1"/>
  <c r="D145" i="1"/>
  <c r="C145" i="1"/>
  <c r="B145" i="1"/>
  <c r="G126" i="1"/>
  <c r="E126" i="1"/>
  <c r="D126" i="1"/>
  <c r="C126" i="1"/>
  <c r="B126" i="1"/>
  <c r="G107" i="1"/>
  <c r="E107" i="1"/>
  <c r="D107" i="1"/>
  <c r="C107" i="1"/>
  <c r="B107" i="1"/>
  <c r="G89" i="1"/>
  <c r="E89" i="1"/>
  <c r="D89" i="1"/>
  <c r="C89" i="1"/>
  <c r="B89" i="1"/>
  <c r="G71" i="1"/>
  <c r="E71" i="1"/>
  <c r="D71" i="1"/>
  <c r="C71" i="1"/>
  <c r="B71" i="1"/>
  <c r="G53" i="1"/>
  <c r="E53" i="1"/>
  <c r="D53" i="1"/>
  <c r="C53" i="1"/>
  <c r="B53" i="1"/>
  <c r="H35" i="1"/>
  <c r="G35" i="1"/>
  <c r="E35" i="1"/>
  <c r="D35" i="1"/>
  <c r="C35" i="1"/>
  <c r="B35" i="1"/>
  <c r="G17" i="1"/>
  <c r="H17" i="1"/>
  <c r="C17" i="1"/>
  <c r="D17" i="1"/>
  <c r="E17" i="1"/>
  <c r="B17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81" i="1" s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63" i="1" s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45" i="1" s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27" i="1" s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73" i="1" s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37" i="1" s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201" i="1" s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64" i="1" s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107" i="1" s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89" i="1" s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71" i="1" s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53" i="1" s="1"/>
  <c r="H34" i="1"/>
  <c r="H33" i="1"/>
  <c r="H32" i="1"/>
  <c r="H31" i="1"/>
  <c r="H30" i="1"/>
  <c r="H29" i="1"/>
  <c r="H27" i="1"/>
  <c r="H26" i="1"/>
  <c r="H25" i="1"/>
  <c r="H24" i="1"/>
  <c r="H23" i="1"/>
  <c r="H22" i="1"/>
  <c r="H5" i="1"/>
  <c r="H6" i="1"/>
  <c r="H7" i="1"/>
  <c r="H8" i="1"/>
  <c r="H9" i="1"/>
  <c r="H10" i="1"/>
  <c r="H11" i="1"/>
  <c r="H12" i="1"/>
  <c r="H4" i="1"/>
  <c r="F394" i="1"/>
  <c r="F393" i="1"/>
  <c r="F391" i="1"/>
  <c r="F390" i="1"/>
  <c r="F389" i="1"/>
  <c r="F388" i="1"/>
  <c r="F387" i="1"/>
  <c r="F386" i="1"/>
  <c r="F379" i="1"/>
  <c r="F375" i="1"/>
  <c r="F374" i="1"/>
  <c r="F373" i="1"/>
  <c r="F372" i="1"/>
  <c r="F371" i="1"/>
  <c r="F370" i="1"/>
  <c r="F369" i="1"/>
  <c r="F368" i="1"/>
  <c r="F381" i="1" s="1"/>
  <c r="F361" i="1"/>
  <c r="F357" i="1"/>
  <c r="F356" i="1"/>
  <c r="F355" i="1"/>
  <c r="F354" i="1"/>
  <c r="F353" i="1"/>
  <c r="F352" i="1"/>
  <c r="F351" i="1"/>
  <c r="F350" i="1"/>
  <c r="F340" i="1"/>
  <c r="F339" i="1"/>
  <c r="F338" i="1"/>
  <c r="F337" i="1"/>
  <c r="F336" i="1"/>
  <c r="F335" i="1"/>
  <c r="F334" i="1"/>
  <c r="F333" i="1"/>
  <c r="F332" i="1"/>
  <c r="F345" i="1" s="1"/>
  <c r="F322" i="1"/>
  <c r="F321" i="1"/>
  <c r="F319" i="1"/>
  <c r="F318" i="1"/>
  <c r="F317" i="1"/>
  <c r="F316" i="1"/>
  <c r="F315" i="1"/>
  <c r="F314" i="1"/>
  <c r="F304" i="1"/>
  <c r="F303" i="1"/>
  <c r="F302" i="1"/>
  <c r="F301" i="1"/>
  <c r="F300" i="1"/>
  <c r="F299" i="1"/>
  <c r="F298" i="1"/>
  <c r="F297" i="1"/>
  <c r="F296" i="1"/>
  <c r="F309" i="1" s="1"/>
  <c r="F289" i="1"/>
  <c r="F288" i="1"/>
  <c r="F285" i="1"/>
  <c r="F284" i="1"/>
  <c r="F283" i="1"/>
  <c r="F282" i="1"/>
  <c r="F281" i="1"/>
  <c r="F279" i="1"/>
  <c r="F278" i="1"/>
  <c r="F271" i="1"/>
  <c r="F270" i="1"/>
  <c r="F267" i="1"/>
  <c r="F266" i="1"/>
  <c r="F265" i="1"/>
  <c r="F264" i="1"/>
  <c r="F263" i="1"/>
  <c r="F261" i="1"/>
  <c r="F260" i="1"/>
  <c r="F250" i="1"/>
  <c r="F249" i="1"/>
  <c r="F248" i="1"/>
  <c r="F247" i="1"/>
  <c r="F246" i="1"/>
  <c r="F245" i="1"/>
  <c r="F244" i="1"/>
  <c r="F243" i="1"/>
  <c r="F242" i="1"/>
  <c r="F232" i="1"/>
  <c r="F231" i="1"/>
  <c r="F229" i="1"/>
  <c r="F228" i="1"/>
  <c r="F227" i="1"/>
  <c r="F226" i="1"/>
  <c r="F225" i="1"/>
  <c r="F224" i="1"/>
  <c r="F216" i="1"/>
  <c r="F214" i="1"/>
  <c r="F213" i="1"/>
  <c r="F212" i="1"/>
  <c r="F211" i="1"/>
  <c r="F210" i="1"/>
  <c r="F209" i="1"/>
  <c r="F208" i="1"/>
  <c r="F206" i="1"/>
  <c r="F219" i="1" s="1"/>
  <c r="F196" i="1"/>
  <c r="F195" i="1"/>
  <c r="F193" i="1"/>
  <c r="F192" i="1"/>
  <c r="F191" i="1"/>
  <c r="F190" i="1"/>
  <c r="F189" i="1"/>
  <c r="F188" i="1"/>
  <c r="F201" i="1" s="1"/>
  <c r="F178" i="1"/>
  <c r="F177" i="1"/>
  <c r="F176" i="1"/>
  <c r="F175" i="1"/>
  <c r="F174" i="1"/>
  <c r="F173" i="1"/>
  <c r="F172" i="1"/>
  <c r="F171" i="1"/>
  <c r="F170" i="1"/>
  <c r="F183" i="1" s="1"/>
  <c r="F159" i="1"/>
  <c r="F158" i="1"/>
  <c r="F156" i="1"/>
  <c r="F155" i="1"/>
  <c r="F154" i="1"/>
  <c r="F153" i="1"/>
  <c r="F152" i="1"/>
  <c r="F151" i="1"/>
  <c r="F150" i="1"/>
  <c r="F144" i="1"/>
  <c r="F142" i="1"/>
  <c r="F138" i="1"/>
  <c r="F137" i="1"/>
  <c r="F136" i="1"/>
  <c r="F134" i="1"/>
  <c r="F133" i="1"/>
  <c r="F132" i="1"/>
  <c r="F125" i="1"/>
  <c r="F121" i="1"/>
  <c r="F120" i="1"/>
  <c r="F118" i="1"/>
  <c r="F117" i="1"/>
  <c r="F116" i="1"/>
  <c r="F115" i="1"/>
  <c r="F114" i="1"/>
  <c r="F113" i="1"/>
  <c r="F106" i="1"/>
  <c r="F102" i="1"/>
  <c r="F101" i="1"/>
  <c r="F99" i="1"/>
  <c r="F98" i="1"/>
  <c r="F97" i="1"/>
  <c r="F96" i="1"/>
  <c r="F95" i="1"/>
  <c r="F94" i="1"/>
  <c r="F86" i="1"/>
  <c r="F85" i="1"/>
  <c r="F84" i="1"/>
  <c r="F83" i="1"/>
  <c r="F81" i="1"/>
  <c r="F80" i="1"/>
  <c r="F79" i="1"/>
  <c r="F77" i="1"/>
  <c r="F76" i="1"/>
  <c r="F66" i="1"/>
  <c r="F65" i="1"/>
  <c r="F63" i="1"/>
  <c r="F62" i="1"/>
  <c r="F61" i="1"/>
  <c r="F60" i="1"/>
  <c r="F59" i="1"/>
  <c r="F58" i="1"/>
  <c r="F48" i="1"/>
  <c r="F47" i="1"/>
  <c r="F45" i="1"/>
  <c r="F44" i="1"/>
  <c r="F43" i="1"/>
  <c r="F42" i="1"/>
  <c r="F41" i="1"/>
  <c r="F40" i="1"/>
  <c r="F30" i="1"/>
  <c r="F29" i="1"/>
  <c r="F27" i="1"/>
  <c r="F26" i="1"/>
  <c r="F25" i="1"/>
  <c r="F24" i="1"/>
  <c r="F23" i="1"/>
  <c r="F22" i="1"/>
  <c r="F5" i="1"/>
  <c r="F6" i="1"/>
  <c r="F7" i="1"/>
  <c r="F8" i="1"/>
  <c r="F9" i="1"/>
  <c r="F10" i="1"/>
  <c r="F11" i="1"/>
  <c r="F12" i="1"/>
  <c r="F4" i="1"/>
  <c r="U19" i="1" l="1"/>
  <c r="AA10" i="1"/>
  <c r="F273" i="1"/>
  <c r="F363" i="1"/>
  <c r="F291" i="1"/>
  <c r="H309" i="1"/>
  <c r="F327" i="1"/>
  <c r="H219" i="1"/>
  <c r="H255" i="1"/>
  <c r="F255" i="1"/>
  <c r="F237" i="1"/>
  <c r="H183" i="1"/>
  <c r="F126" i="1"/>
  <c r="F145" i="1"/>
  <c r="F164" i="1"/>
  <c r="H145" i="1"/>
  <c r="F53" i="1"/>
  <c r="F89" i="1"/>
  <c r="H126" i="1"/>
  <c r="F107" i="1"/>
  <c r="F35" i="1"/>
  <c r="F71" i="1"/>
  <c r="F17" i="1"/>
</calcChain>
</file>

<file path=xl/sharedStrings.xml><?xml version="1.0" encoding="utf-8"?>
<sst xmlns="http://schemas.openxmlformats.org/spreadsheetml/2006/main" count="713" uniqueCount="108">
  <si>
    <t>IS Göta F2</t>
  </si>
  <si>
    <t>Helsingborg</t>
  </si>
  <si>
    <t>Serie1</t>
  </si>
  <si>
    <t>Serie2</t>
  </si>
  <si>
    <t>Serie3</t>
  </si>
  <si>
    <t>Serie4</t>
  </si>
  <si>
    <t>Tot</t>
  </si>
  <si>
    <t>Banp</t>
  </si>
  <si>
    <t>SN</t>
  </si>
  <si>
    <t>MJ</t>
  </si>
  <si>
    <t>LB</t>
  </si>
  <si>
    <t>AP</t>
  </si>
  <si>
    <t>ME</t>
  </si>
  <si>
    <t>GE</t>
  </si>
  <si>
    <t>GJ</t>
  </si>
  <si>
    <t>GM</t>
  </si>
  <si>
    <t>BK Strike F</t>
  </si>
  <si>
    <t>Omg 1</t>
  </si>
  <si>
    <t>Omg 2</t>
  </si>
  <si>
    <t>BK Gamsen</t>
  </si>
  <si>
    <t>Hörby</t>
  </si>
  <si>
    <t>Omg 3</t>
  </si>
  <si>
    <t>Omg 4</t>
  </si>
  <si>
    <t>Wabo BK F</t>
  </si>
  <si>
    <t>Omg 5</t>
  </si>
  <si>
    <t>BK Select</t>
  </si>
  <si>
    <t xml:space="preserve"> </t>
  </si>
  <si>
    <t>CRP</t>
  </si>
  <si>
    <t>JA</t>
  </si>
  <si>
    <t>GN</t>
  </si>
  <si>
    <t>Omg 6</t>
  </si>
  <si>
    <t>BK Spiken</t>
  </si>
  <si>
    <t>Åstorp</t>
  </si>
  <si>
    <t>LON</t>
  </si>
  <si>
    <t>Omg 7</t>
  </si>
  <si>
    <t>BK Björnåsen F</t>
  </si>
  <si>
    <t>Omg 8</t>
  </si>
  <si>
    <t>Ystads BS</t>
  </si>
  <si>
    <t>BK La Visite F</t>
  </si>
  <si>
    <t>Trelleborg</t>
  </si>
  <si>
    <t>Omg 9</t>
  </si>
  <si>
    <t>Omg 10</t>
  </si>
  <si>
    <t>Malmö - Baltiskan</t>
  </si>
  <si>
    <t>Omg 11</t>
  </si>
  <si>
    <t>Omg 12</t>
  </si>
  <si>
    <t>Omg 13</t>
  </si>
  <si>
    <t>Omg 14</t>
  </si>
  <si>
    <t>Omg 15</t>
  </si>
  <si>
    <t>Omg 16</t>
  </si>
  <si>
    <t>Omg 17</t>
  </si>
  <si>
    <t>Omg 18</t>
  </si>
  <si>
    <t>Omg 19</t>
  </si>
  <si>
    <t>Omg 20</t>
  </si>
  <si>
    <t>Omg 21</t>
  </si>
  <si>
    <t>Omg 22</t>
  </si>
  <si>
    <t>La Visite F</t>
  </si>
  <si>
    <t>Tomelilla</t>
  </si>
  <si>
    <t>Luntertun F</t>
  </si>
  <si>
    <t>Ängelholm</t>
  </si>
  <si>
    <t>Team Players</t>
  </si>
  <si>
    <t>Höganäs</t>
  </si>
  <si>
    <t>Spelade serier</t>
  </si>
  <si>
    <t>Summa</t>
  </si>
  <si>
    <t>Totalp</t>
  </si>
  <si>
    <t>Snitt S1</t>
  </si>
  <si>
    <t>Snitt S2</t>
  </si>
  <si>
    <t>Snitt S3</t>
  </si>
  <si>
    <t>Snitt S4</t>
  </si>
  <si>
    <t>Summa S1</t>
  </si>
  <si>
    <t>Summa S2</t>
  </si>
  <si>
    <t>Summa S3</t>
  </si>
  <si>
    <t>Summa S4</t>
  </si>
  <si>
    <t>Antal S1</t>
  </si>
  <si>
    <t>Antal S2</t>
  </si>
  <si>
    <t>Antal S3</t>
  </si>
  <si>
    <t>Antal S4</t>
  </si>
  <si>
    <t>Snitt/Serie</t>
  </si>
  <si>
    <t>GIH</t>
  </si>
  <si>
    <t>Summa banp</t>
  </si>
  <si>
    <t>Snitt banp</t>
  </si>
  <si>
    <t>Stdavv.</t>
  </si>
  <si>
    <t>Totalp.</t>
  </si>
  <si>
    <t>Hemma</t>
  </si>
  <si>
    <t>av 88 =</t>
  </si>
  <si>
    <t xml:space="preserve">av 44 = </t>
  </si>
  <si>
    <t>Borta</t>
  </si>
  <si>
    <t>S1 Övre</t>
  </si>
  <si>
    <t>S1 Snitt</t>
  </si>
  <si>
    <t>S1 Undre</t>
  </si>
  <si>
    <t>S2 Övre</t>
  </si>
  <si>
    <t>S2 Snitt</t>
  </si>
  <si>
    <t>S2 Undre</t>
  </si>
  <si>
    <t>S3 Övre</t>
  </si>
  <si>
    <t>S3 Snitt</t>
  </si>
  <si>
    <t>S3 Undre</t>
  </si>
  <si>
    <t>S4 Övre</t>
  </si>
  <si>
    <t>S4 Snitt</t>
  </si>
  <si>
    <t>S4 Undre</t>
  </si>
  <si>
    <t>Tot Övre</t>
  </si>
  <si>
    <t>Tot Snitt</t>
  </si>
  <si>
    <t>Tot Undre</t>
  </si>
  <si>
    <t>S1 Medel</t>
  </si>
  <si>
    <t>S2 Medel</t>
  </si>
  <si>
    <t>S3 Medel</t>
  </si>
  <si>
    <t>S4 Medel</t>
  </si>
  <si>
    <t>Tot Medel</t>
  </si>
  <si>
    <t>Snittmatchen</t>
  </si>
  <si>
    <t>Snitt/serie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</si>
</sst>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164" fontId="0" fillId="0" borderId="0" xfId="0" applyNumberFormat="1"/>
    <xf numFmtId="1" fontId="0" fillId="0" borderId="0" xfId="0" applyNumberFormat="1"/>
    <xf numFmtId="165" fontId="0" fillId="0" borderId="0" xfId="0" applyNumberFormat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11" xfId="0" applyBorder="1"/>
    <xf numFmtId="0" fontId="0" fillId="0" borderId="12" xfId="0" applyBorder="1"/>
    <xf numFmtId="0" fontId="0" fillId="0" borderId="17" xfId="0" applyBorder="1"/>
    <xf numFmtId="0" fontId="0" fillId="0" borderId="18" xfId="0" applyBorder="1"/>
    <xf numFmtId="0" fontId="1" fillId="0" borderId="7" xfId="0" applyFont="1" applyBorder="1"/>
    <xf numFmtId="0" fontId="1" fillId="0" borderId="13" xfId="0" applyFont="1" applyBorder="1"/>
    <xf numFmtId="0" fontId="1" fillId="0" borderId="10" xfId="0" applyFont="1" applyBorder="1"/>
    <xf numFmtId="0" fontId="1" fillId="0" borderId="5" xfId="0" applyFont="1" applyBorder="1"/>
    <xf numFmtId="0" fontId="1" fillId="0" borderId="16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2" xfId="0" applyFont="1" applyBorder="1"/>
    <xf numFmtId="14" fontId="1" fillId="0" borderId="2" xfId="0" applyNumberFormat="1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0" xfId="0" applyFont="1"/>
    <xf numFmtId="14" fontId="1" fillId="0" borderId="20" xfId="0" applyNumberFormat="1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25" xfId="0" applyFont="1" applyBorder="1"/>
    <xf numFmtId="0" fontId="0" fillId="0" borderId="0" xfId="0" applyFont="1"/>
    <xf numFmtId="1" fontId="0" fillId="0" borderId="0" xfId="0" applyNumberFormat="1" applyBorder="1"/>
    <xf numFmtId="1" fontId="1" fillId="0" borderId="29" xfId="0" applyNumberFormat="1" applyFont="1" applyBorder="1"/>
    <xf numFmtId="1" fontId="1" fillId="0" borderId="28" xfId="0" applyNumberFormat="1" applyFont="1" applyBorder="1"/>
    <xf numFmtId="1" fontId="1" fillId="0" borderId="19" xfId="0" applyNumberFormat="1" applyFont="1" applyBorder="1"/>
    <xf numFmtId="0" fontId="1" fillId="0" borderId="19" xfId="0" applyFont="1" applyBorder="1"/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/>
    <xf numFmtId="1" fontId="1" fillId="0" borderId="26" xfId="0" applyNumberFormat="1" applyFont="1" applyBorder="1"/>
    <xf numFmtId="0" fontId="1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3.xml"/><Relationship Id="rId7" Type="http://schemas.openxmlformats.org/officeDocument/2006/relationships/theme" Target="theme/theme1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1.xml"/><Relationship Id="rId5" Type="http://schemas.openxmlformats.org/officeDocument/2006/relationships/chartsheet" Target="chartsheets/sheet5.xml"/><Relationship Id="rId10" Type="http://schemas.openxmlformats.org/officeDocument/2006/relationships/calcChain" Target="calcChain.xml"/><Relationship Id="rId4" Type="http://schemas.openxmlformats.org/officeDocument/2006/relationships/chartsheet" Target="chart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2"/>
          <c:order val="0"/>
          <c:tx>
            <c:strRef>
              <c:f>Blad1!$K$39</c:f>
              <c:strCache>
                <c:ptCount val="1"/>
                <c:pt idx="0">
                  <c:v>S1 Undre</c:v>
                </c:pt>
              </c:strCache>
            </c:strRef>
          </c:tx>
          <c:invertIfNegative val="0"/>
          <c:cat>
            <c:strRef>
              <c:f>Blad1!$L$36:$Y$36</c:f>
              <c:strCache>
                <c:ptCount val="14"/>
                <c:pt idx="0">
                  <c:v>SN</c:v>
                </c:pt>
                <c:pt idx="1">
                  <c:v>MJ</c:v>
                </c:pt>
                <c:pt idx="2">
                  <c:v>LB</c:v>
                </c:pt>
                <c:pt idx="3">
                  <c:v>AP</c:v>
                </c:pt>
                <c:pt idx="4">
                  <c:v>ME</c:v>
                </c:pt>
                <c:pt idx="5">
                  <c:v>GE</c:v>
                </c:pt>
                <c:pt idx="6">
                  <c:v>GJ</c:v>
                </c:pt>
                <c:pt idx="7">
                  <c:v>GIH</c:v>
                </c:pt>
                <c:pt idx="8">
                  <c:v>GM</c:v>
                </c:pt>
                <c:pt idx="9">
                  <c:v>CRP</c:v>
                </c:pt>
                <c:pt idx="10">
                  <c:v>JA</c:v>
                </c:pt>
                <c:pt idx="11">
                  <c:v>GN</c:v>
                </c:pt>
                <c:pt idx="12">
                  <c:v>LON</c:v>
                </c:pt>
                <c:pt idx="13">
                  <c:v>Summa</c:v>
                </c:pt>
              </c:strCache>
            </c:strRef>
          </c:cat>
          <c:val>
            <c:numRef>
              <c:f>Blad1!$L$39:$Y$39</c:f>
              <c:numCache>
                <c:formatCode>0.0</c:formatCode>
                <c:ptCount val="14"/>
                <c:pt idx="0">
                  <c:v>162.4189254722597</c:v>
                </c:pt>
                <c:pt idx="1">
                  <c:v>160.14487877367335</c:v>
                </c:pt>
                <c:pt idx="2">
                  <c:v>162.68211467080417</c:v>
                </c:pt>
                <c:pt idx="3">
                  <c:v>140.81362212922164</c:v>
                </c:pt>
                <c:pt idx="4">
                  <c:v>132.75230630792578</c:v>
                </c:pt>
                <c:pt idx="5">
                  <c:v>149.7528961939517</c:v>
                </c:pt>
                <c:pt idx="6">
                  <c:v>135.96045738589402</c:v>
                </c:pt>
                <c:pt idx="7">
                  <c:v>154.56319030988723</c:v>
                </c:pt>
                <c:pt idx="8">
                  <c:v>147.63720534373098</c:v>
                </c:pt>
                <c:pt idx="9">
                  <c:v>0</c:v>
                </c:pt>
                <c:pt idx="10">
                  <c:v>147.40110413940454</c:v>
                </c:pt>
                <c:pt idx="11">
                  <c:v>147.22845894292277</c:v>
                </c:pt>
                <c:pt idx="12">
                  <c:v>145</c:v>
                </c:pt>
                <c:pt idx="13">
                  <c:v>174.18181818181819</c:v>
                </c:pt>
              </c:numCache>
            </c:numRef>
          </c:val>
        </c:ser>
        <c:ser>
          <c:idx val="1"/>
          <c:order val="1"/>
          <c:tx>
            <c:strRef>
              <c:f>Blad1!$K$38</c:f>
              <c:strCache>
                <c:ptCount val="1"/>
                <c:pt idx="0">
                  <c:v>S1 Medel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Blad1!$L$36:$Y$36</c:f>
              <c:strCache>
                <c:ptCount val="14"/>
                <c:pt idx="0">
                  <c:v>SN</c:v>
                </c:pt>
                <c:pt idx="1">
                  <c:v>MJ</c:v>
                </c:pt>
                <c:pt idx="2">
                  <c:v>LB</c:v>
                </c:pt>
                <c:pt idx="3">
                  <c:v>AP</c:v>
                </c:pt>
                <c:pt idx="4">
                  <c:v>ME</c:v>
                </c:pt>
                <c:pt idx="5">
                  <c:v>GE</c:v>
                </c:pt>
                <c:pt idx="6">
                  <c:v>GJ</c:v>
                </c:pt>
                <c:pt idx="7">
                  <c:v>GIH</c:v>
                </c:pt>
                <c:pt idx="8">
                  <c:v>GM</c:v>
                </c:pt>
                <c:pt idx="9">
                  <c:v>CRP</c:v>
                </c:pt>
                <c:pt idx="10">
                  <c:v>JA</c:v>
                </c:pt>
                <c:pt idx="11">
                  <c:v>GN</c:v>
                </c:pt>
                <c:pt idx="12">
                  <c:v>LON</c:v>
                </c:pt>
                <c:pt idx="13">
                  <c:v>Summa</c:v>
                </c:pt>
              </c:strCache>
            </c:strRef>
          </c:cat>
          <c:val>
            <c:numRef>
              <c:f>Blad1!$L$38:$Y$38</c:f>
              <c:numCache>
                <c:formatCode>0.0</c:formatCode>
                <c:ptCount val="14"/>
                <c:pt idx="0">
                  <c:v>28.671983618649392</c:v>
                </c:pt>
                <c:pt idx="1">
                  <c:v>30.283692654898058</c:v>
                </c:pt>
                <c:pt idx="2">
                  <c:v>23.79156953972215</c:v>
                </c:pt>
                <c:pt idx="3">
                  <c:v>21.853044537445019</c:v>
                </c:pt>
                <c:pt idx="4">
                  <c:v>21.611330055710582</c:v>
                </c:pt>
                <c:pt idx="5">
                  <c:v>22.532818091762572</c:v>
                </c:pt>
                <c:pt idx="6">
                  <c:v>19.239542614105982</c:v>
                </c:pt>
                <c:pt idx="7">
                  <c:v>20.936809690112771</c:v>
                </c:pt>
                <c:pt idx="8">
                  <c:v>22.303971126857245</c:v>
                </c:pt>
                <c:pt idx="9">
                  <c:v>0</c:v>
                </c:pt>
                <c:pt idx="10">
                  <c:v>15.848895860595462</c:v>
                </c:pt>
                <c:pt idx="11">
                  <c:v>21.77154105707724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ser>
          <c:idx val="0"/>
          <c:order val="2"/>
          <c:tx>
            <c:strRef>
              <c:f>Blad1!$K$37</c:f>
              <c:strCache>
                <c:ptCount val="1"/>
                <c:pt idx="0">
                  <c:v>S1 Övre</c:v>
                </c:pt>
              </c:strCache>
            </c:strRef>
          </c:tx>
          <c:invertIfNegative val="0"/>
          <c:cat>
            <c:strRef>
              <c:f>Blad1!$L$36:$Y$36</c:f>
              <c:strCache>
                <c:ptCount val="14"/>
                <c:pt idx="0">
                  <c:v>SN</c:v>
                </c:pt>
                <c:pt idx="1">
                  <c:v>MJ</c:v>
                </c:pt>
                <c:pt idx="2">
                  <c:v>LB</c:v>
                </c:pt>
                <c:pt idx="3">
                  <c:v>AP</c:v>
                </c:pt>
                <c:pt idx="4">
                  <c:v>ME</c:v>
                </c:pt>
                <c:pt idx="5">
                  <c:v>GE</c:v>
                </c:pt>
                <c:pt idx="6">
                  <c:v>GJ</c:v>
                </c:pt>
                <c:pt idx="7">
                  <c:v>GIH</c:v>
                </c:pt>
                <c:pt idx="8">
                  <c:v>GM</c:v>
                </c:pt>
                <c:pt idx="9">
                  <c:v>CRP</c:v>
                </c:pt>
                <c:pt idx="10">
                  <c:v>JA</c:v>
                </c:pt>
                <c:pt idx="11">
                  <c:v>GN</c:v>
                </c:pt>
                <c:pt idx="12">
                  <c:v>LON</c:v>
                </c:pt>
                <c:pt idx="13">
                  <c:v>Summa</c:v>
                </c:pt>
              </c:strCache>
            </c:strRef>
          </c:cat>
          <c:val>
            <c:numRef>
              <c:f>Blad1!$L$37:$Y$37</c:f>
              <c:numCache>
                <c:formatCode>0.0</c:formatCode>
                <c:ptCount val="14"/>
                <c:pt idx="0">
                  <c:v>28.671983618649392</c:v>
                </c:pt>
                <c:pt idx="1">
                  <c:v>30.283692654898058</c:v>
                </c:pt>
                <c:pt idx="2">
                  <c:v>23.79156953972215</c:v>
                </c:pt>
                <c:pt idx="3">
                  <c:v>21.853044537445019</c:v>
                </c:pt>
                <c:pt idx="4">
                  <c:v>21.611330055710582</c:v>
                </c:pt>
                <c:pt idx="5">
                  <c:v>22.532818091762572</c:v>
                </c:pt>
                <c:pt idx="6">
                  <c:v>19.239542614105982</c:v>
                </c:pt>
                <c:pt idx="7">
                  <c:v>20.936809690112771</c:v>
                </c:pt>
                <c:pt idx="8">
                  <c:v>22.303971126857245</c:v>
                </c:pt>
                <c:pt idx="9">
                  <c:v>0</c:v>
                </c:pt>
                <c:pt idx="10">
                  <c:v>15.848895860595462</c:v>
                </c:pt>
                <c:pt idx="11">
                  <c:v>21.77154105707724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6619904"/>
        <c:axId val="96642176"/>
        <c:axId val="0"/>
      </c:bar3DChart>
      <c:catAx>
        <c:axId val="96619904"/>
        <c:scaling>
          <c:orientation val="minMax"/>
        </c:scaling>
        <c:delete val="0"/>
        <c:axPos val="b"/>
        <c:majorTickMark val="out"/>
        <c:minorTickMark val="none"/>
        <c:tickLblPos val="nextTo"/>
        <c:crossAx val="96642176"/>
        <c:crosses val="autoZero"/>
        <c:auto val="1"/>
        <c:lblAlgn val="ctr"/>
        <c:lblOffset val="100"/>
        <c:noMultiLvlLbl val="0"/>
      </c:catAx>
      <c:valAx>
        <c:axId val="96642176"/>
        <c:scaling>
          <c:orientation val="minMax"/>
          <c:max val="250"/>
          <c:min val="120"/>
        </c:scaling>
        <c:delete val="0"/>
        <c:axPos val="l"/>
        <c:majorGridlines/>
        <c:minorGridlines/>
        <c:numFmt formatCode="0.0" sourceLinked="1"/>
        <c:majorTickMark val="out"/>
        <c:minorTickMark val="out"/>
        <c:tickLblPos val="nextTo"/>
        <c:crossAx val="96619904"/>
        <c:crosses val="autoZero"/>
        <c:crossBetween val="between"/>
        <c:majorUnit val="10"/>
        <c:minorUnit val="1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2"/>
          <c:order val="0"/>
          <c:tx>
            <c:strRef>
              <c:f>Blad1!$K$43</c:f>
              <c:strCache>
                <c:ptCount val="1"/>
                <c:pt idx="0">
                  <c:v>S2 Undre</c:v>
                </c:pt>
              </c:strCache>
            </c:strRef>
          </c:tx>
          <c:invertIfNegative val="0"/>
          <c:cat>
            <c:strRef>
              <c:f>Blad1!$L$36:$Y$36</c:f>
              <c:strCache>
                <c:ptCount val="14"/>
                <c:pt idx="0">
                  <c:v>SN</c:v>
                </c:pt>
                <c:pt idx="1">
                  <c:v>MJ</c:v>
                </c:pt>
                <c:pt idx="2">
                  <c:v>LB</c:v>
                </c:pt>
                <c:pt idx="3">
                  <c:v>AP</c:v>
                </c:pt>
                <c:pt idx="4">
                  <c:v>ME</c:v>
                </c:pt>
                <c:pt idx="5">
                  <c:v>GE</c:v>
                </c:pt>
                <c:pt idx="6">
                  <c:v>GJ</c:v>
                </c:pt>
                <c:pt idx="7">
                  <c:v>GIH</c:v>
                </c:pt>
                <c:pt idx="8">
                  <c:v>GM</c:v>
                </c:pt>
                <c:pt idx="9">
                  <c:v>CRP</c:v>
                </c:pt>
                <c:pt idx="10">
                  <c:v>JA</c:v>
                </c:pt>
                <c:pt idx="11">
                  <c:v>GN</c:v>
                </c:pt>
                <c:pt idx="12">
                  <c:v>LON</c:v>
                </c:pt>
                <c:pt idx="13">
                  <c:v>Summa</c:v>
                </c:pt>
              </c:strCache>
            </c:strRef>
          </c:cat>
          <c:val>
            <c:numRef>
              <c:f>Blad1!$L$43:$Y$43</c:f>
              <c:numCache>
                <c:formatCode>0.0</c:formatCode>
                <c:ptCount val="14"/>
                <c:pt idx="0">
                  <c:v>161.20742795394736</c:v>
                </c:pt>
                <c:pt idx="1">
                  <c:v>159.580050197746</c:v>
                </c:pt>
                <c:pt idx="2">
                  <c:v>156.86104521338206</c:v>
                </c:pt>
                <c:pt idx="3">
                  <c:v>137.52157153375202</c:v>
                </c:pt>
                <c:pt idx="4">
                  <c:v>147.51500840796936</c:v>
                </c:pt>
                <c:pt idx="5">
                  <c:v>138.31472001467483</c:v>
                </c:pt>
                <c:pt idx="6">
                  <c:v>141.29638729693667</c:v>
                </c:pt>
                <c:pt idx="7">
                  <c:v>158.13515558808649</c:v>
                </c:pt>
                <c:pt idx="8">
                  <c:v>156.49687524410248</c:v>
                </c:pt>
                <c:pt idx="9">
                  <c:v>0</c:v>
                </c:pt>
                <c:pt idx="10">
                  <c:v>151.64895546214649</c:v>
                </c:pt>
                <c:pt idx="11">
                  <c:v>172.73367004225889</c:v>
                </c:pt>
                <c:pt idx="12">
                  <c:v>125</c:v>
                </c:pt>
                <c:pt idx="13">
                  <c:v>173.01704545454547</c:v>
                </c:pt>
              </c:numCache>
            </c:numRef>
          </c:val>
        </c:ser>
        <c:ser>
          <c:idx val="1"/>
          <c:order val="1"/>
          <c:tx>
            <c:strRef>
              <c:f>Blad1!$K$42</c:f>
              <c:strCache>
                <c:ptCount val="1"/>
                <c:pt idx="0">
                  <c:v>S2 Medel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Blad1!$L$36:$Y$36</c:f>
              <c:strCache>
                <c:ptCount val="14"/>
                <c:pt idx="0">
                  <c:v>SN</c:v>
                </c:pt>
                <c:pt idx="1">
                  <c:v>MJ</c:v>
                </c:pt>
                <c:pt idx="2">
                  <c:v>LB</c:v>
                </c:pt>
                <c:pt idx="3">
                  <c:v>AP</c:v>
                </c:pt>
                <c:pt idx="4">
                  <c:v>ME</c:v>
                </c:pt>
                <c:pt idx="5">
                  <c:v>GE</c:v>
                </c:pt>
                <c:pt idx="6">
                  <c:v>GJ</c:v>
                </c:pt>
                <c:pt idx="7">
                  <c:v>GIH</c:v>
                </c:pt>
                <c:pt idx="8">
                  <c:v>GM</c:v>
                </c:pt>
                <c:pt idx="9">
                  <c:v>CRP</c:v>
                </c:pt>
                <c:pt idx="10">
                  <c:v>JA</c:v>
                </c:pt>
                <c:pt idx="11">
                  <c:v>GN</c:v>
                </c:pt>
                <c:pt idx="12">
                  <c:v>LON</c:v>
                </c:pt>
                <c:pt idx="13">
                  <c:v>Summa</c:v>
                </c:pt>
              </c:strCache>
            </c:strRef>
          </c:cat>
          <c:val>
            <c:numRef>
              <c:f>Blad1!$L$42:$Y$42</c:f>
              <c:numCache>
                <c:formatCode>0.0</c:formatCode>
                <c:ptCount val="14"/>
                <c:pt idx="0">
                  <c:v>23.383481136961723</c:v>
                </c:pt>
                <c:pt idx="1">
                  <c:v>18.800902183206379</c:v>
                </c:pt>
                <c:pt idx="2">
                  <c:v>20.61263899714427</c:v>
                </c:pt>
                <c:pt idx="3">
                  <c:v>23.811761799581316</c:v>
                </c:pt>
                <c:pt idx="4">
                  <c:v>25.666809773848836</c:v>
                </c:pt>
                <c:pt idx="5">
                  <c:v>25.367098167143354</c:v>
                </c:pt>
                <c:pt idx="6">
                  <c:v>7.5369460363966754</c:v>
                </c:pt>
                <c:pt idx="7">
                  <c:v>19.436272983342079</c:v>
                </c:pt>
                <c:pt idx="8">
                  <c:v>20.003124755897513</c:v>
                </c:pt>
                <c:pt idx="9">
                  <c:v>0</c:v>
                </c:pt>
                <c:pt idx="10">
                  <c:v>17.951044537853502</c:v>
                </c:pt>
                <c:pt idx="11">
                  <c:v>6.5996632910744433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ser>
          <c:idx val="0"/>
          <c:order val="2"/>
          <c:tx>
            <c:strRef>
              <c:f>Blad1!$K$41</c:f>
              <c:strCache>
                <c:ptCount val="1"/>
                <c:pt idx="0">
                  <c:v>S2 Övre</c:v>
                </c:pt>
              </c:strCache>
            </c:strRef>
          </c:tx>
          <c:invertIfNegative val="0"/>
          <c:cat>
            <c:strRef>
              <c:f>Blad1!$L$36:$Y$36</c:f>
              <c:strCache>
                <c:ptCount val="14"/>
                <c:pt idx="0">
                  <c:v>SN</c:v>
                </c:pt>
                <c:pt idx="1">
                  <c:v>MJ</c:v>
                </c:pt>
                <c:pt idx="2">
                  <c:v>LB</c:v>
                </c:pt>
                <c:pt idx="3">
                  <c:v>AP</c:v>
                </c:pt>
                <c:pt idx="4">
                  <c:v>ME</c:v>
                </c:pt>
                <c:pt idx="5">
                  <c:v>GE</c:v>
                </c:pt>
                <c:pt idx="6">
                  <c:v>GJ</c:v>
                </c:pt>
                <c:pt idx="7">
                  <c:v>GIH</c:v>
                </c:pt>
                <c:pt idx="8">
                  <c:v>GM</c:v>
                </c:pt>
                <c:pt idx="9">
                  <c:v>CRP</c:v>
                </c:pt>
                <c:pt idx="10">
                  <c:v>JA</c:v>
                </c:pt>
                <c:pt idx="11">
                  <c:v>GN</c:v>
                </c:pt>
                <c:pt idx="12">
                  <c:v>LON</c:v>
                </c:pt>
                <c:pt idx="13">
                  <c:v>Summa</c:v>
                </c:pt>
              </c:strCache>
            </c:strRef>
          </c:cat>
          <c:val>
            <c:numRef>
              <c:f>Blad1!$L$41:$Y$41</c:f>
              <c:numCache>
                <c:formatCode>0.0</c:formatCode>
                <c:ptCount val="14"/>
                <c:pt idx="0">
                  <c:v>23.383481136961723</c:v>
                </c:pt>
                <c:pt idx="1">
                  <c:v>18.800902183206379</c:v>
                </c:pt>
                <c:pt idx="2">
                  <c:v>20.61263899714427</c:v>
                </c:pt>
                <c:pt idx="3">
                  <c:v>23.811761799581316</c:v>
                </c:pt>
                <c:pt idx="4">
                  <c:v>25.666809773848836</c:v>
                </c:pt>
                <c:pt idx="5">
                  <c:v>25.367098167143354</c:v>
                </c:pt>
                <c:pt idx="6">
                  <c:v>7.5369460363966754</c:v>
                </c:pt>
                <c:pt idx="7">
                  <c:v>19.436272983342079</c:v>
                </c:pt>
                <c:pt idx="8">
                  <c:v>20.003124755897513</c:v>
                </c:pt>
                <c:pt idx="9">
                  <c:v>0</c:v>
                </c:pt>
                <c:pt idx="10">
                  <c:v>17.951044537853502</c:v>
                </c:pt>
                <c:pt idx="11">
                  <c:v>6.5996632910744433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304768"/>
        <c:axId val="102306560"/>
        <c:axId val="0"/>
      </c:bar3DChart>
      <c:catAx>
        <c:axId val="102304768"/>
        <c:scaling>
          <c:orientation val="minMax"/>
        </c:scaling>
        <c:delete val="0"/>
        <c:axPos val="b"/>
        <c:majorTickMark val="out"/>
        <c:minorTickMark val="none"/>
        <c:tickLblPos val="nextTo"/>
        <c:crossAx val="102306560"/>
        <c:crosses val="autoZero"/>
        <c:auto val="1"/>
        <c:lblAlgn val="ctr"/>
        <c:lblOffset val="100"/>
        <c:noMultiLvlLbl val="0"/>
      </c:catAx>
      <c:valAx>
        <c:axId val="102306560"/>
        <c:scaling>
          <c:orientation val="minMax"/>
          <c:max val="250"/>
          <c:min val="120"/>
        </c:scaling>
        <c:delete val="0"/>
        <c:axPos val="l"/>
        <c:majorGridlines/>
        <c:minorGridlines/>
        <c:numFmt formatCode="0.0" sourceLinked="1"/>
        <c:majorTickMark val="out"/>
        <c:minorTickMark val="out"/>
        <c:tickLblPos val="nextTo"/>
        <c:crossAx val="102304768"/>
        <c:crosses val="autoZero"/>
        <c:crossBetween val="between"/>
        <c:majorUnit val="10"/>
        <c:minorUnit val="1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2"/>
          <c:order val="0"/>
          <c:tx>
            <c:strRef>
              <c:f>Blad1!$K$47</c:f>
              <c:strCache>
                <c:ptCount val="1"/>
                <c:pt idx="0">
                  <c:v>S3 Undre</c:v>
                </c:pt>
              </c:strCache>
            </c:strRef>
          </c:tx>
          <c:invertIfNegative val="0"/>
          <c:cat>
            <c:strRef>
              <c:f>Blad1!$L$36:$Y$36</c:f>
              <c:strCache>
                <c:ptCount val="14"/>
                <c:pt idx="0">
                  <c:v>SN</c:v>
                </c:pt>
                <c:pt idx="1">
                  <c:v>MJ</c:v>
                </c:pt>
                <c:pt idx="2">
                  <c:v>LB</c:v>
                </c:pt>
                <c:pt idx="3">
                  <c:v>AP</c:v>
                </c:pt>
                <c:pt idx="4">
                  <c:v>ME</c:v>
                </c:pt>
                <c:pt idx="5">
                  <c:v>GE</c:v>
                </c:pt>
                <c:pt idx="6">
                  <c:v>GJ</c:v>
                </c:pt>
                <c:pt idx="7">
                  <c:v>GIH</c:v>
                </c:pt>
                <c:pt idx="8">
                  <c:v>GM</c:v>
                </c:pt>
                <c:pt idx="9">
                  <c:v>CRP</c:v>
                </c:pt>
                <c:pt idx="10">
                  <c:v>JA</c:v>
                </c:pt>
                <c:pt idx="11">
                  <c:v>GN</c:v>
                </c:pt>
                <c:pt idx="12">
                  <c:v>LON</c:v>
                </c:pt>
                <c:pt idx="13">
                  <c:v>Summa</c:v>
                </c:pt>
              </c:strCache>
            </c:strRef>
          </c:cat>
          <c:val>
            <c:numRef>
              <c:f>Blad1!$L$47:$Y$47</c:f>
              <c:numCache>
                <c:formatCode>0.0</c:formatCode>
                <c:ptCount val="14"/>
                <c:pt idx="0">
                  <c:v>168.24545973976274</c:v>
                </c:pt>
                <c:pt idx="1">
                  <c:v>161.90079402311997</c:v>
                </c:pt>
                <c:pt idx="2">
                  <c:v>157.50282994580888</c:v>
                </c:pt>
                <c:pt idx="3">
                  <c:v>136.80517528084346</c:v>
                </c:pt>
                <c:pt idx="4">
                  <c:v>146.77705054983355</c:v>
                </c:pt>
                <c:pt idx="5">
                  <c:v>150.27179848537301</c:v>
                </c:pt>
                <c:pt idx="6">
                  <c:v>120.20240976973624</c:v>
                </c:pt>
                <c:pt idx="7">
                  <c:v>155.35647527276291</c:v>
                </c:pt>
                <c:pt idx="8">
                  <c:v>159.3643758011205</c:v>
                </c:pt>
                <c:pt idx="9">
                  <c:v>239</c:v>
                </c:pt>
                <c:pt idx="10">
                  <c:v>148.72717348172955</c:v>
                </c:pt>
                <c:pt idx="11">
                  <c:v>158.12599212598818</c:v>
                </c:pt>
                <c:pt idx="12">
                  <c:v>140.93180833586754</c:v>
                </c:pt>
                <c:pt idx="13">
                  <c:v>175.75</c:v>
                </c:pt>
              </c:numCache>
            </c:numRef>
          </c:val>
        </c:ser>
        <c:ser>
          <c:idx val="1"/>
          <c:order val="1"/>
          <c:tx>
            <c:strRef>
              <c:f>Blad1!$K$46</c:f>
              <c:strCache>
                <c:ptCount val="1"/>
                <c:pt idx="0">
                  <c:v>S3 Medel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Blad1!$L$36:$Y$36</c:f>
              <c:strCache>
                <c:ptCount val="14"/>
                <c:pt idx="0">
                  <c:v>SN</c:v>
                </c:pt>
                <c:pt idx="1">
                  <c:v>MJ</c:v>
                </c:pt>
                <c:pt idx="2">
                  <c:v>LB</c:v>
                </c:pt>
                <c:pt idx="3">
                  <c:v>AP</c:v>
                </c:pt>
                <c:pt idx="4">
                  <c:v>ME</c:v>
                </c:pt>
                <c:pt idx="5">
                  <c:v>GE</c:v>
                </c:pt>
                <c:pt idx="6">
                  <c:v>GJ</c:v>
                </c:pt>
                <c:pt idx="7">
                  <c:v>GIH</c:v>
                </c:pt>
                <c:pt idx="8">
                  <c:v>GM</c:v>
                </c:pt>
                <c:pt idx="9">
                  <c:v>CRP</c:v>
                </c:pt>
                <c:pt idx="10">
                  <c:v>JA</c:v>
                </c:pt>
                <c:pt idx="11">
                  <c:v>GN</c:v>
                </c:pt>
                <c:pt idx="12">
                  <c:v>LON</c:v>
                </c:pt>
                <c:pt idx="13">
                  <c:v>Summa</c:v>
                </c:pt>
              </c:strCache>
            </c:strRef>
          </c:cat>
          <c:val>
            <c:numRef>
              <c:f>Blad1!$L$46:$Y$46</c:f>
              <c:numCache>
                <c:formatCode>0.0</c:formatCode>
                <c:ptCount val="14"/>
                <c:pt idx="0">
                  <c:v>21.087873593570613</c:v>
                </c:pt>
                <c:pt idx="1">
                  <c:v>21.146825024499069</c:v>
                </c:pt>
                <c:pt idx="2">
                  <c:v>26.549801633138483</c:v>
                </c:pt>
                <c:pt idx="3">
                  <c:v>21.312471777980075</c:v>
                </c:pt>
                <c:pt idx="4">
                  <c:v>24.132040359257367</c:v>
                </c:pt>
                <c:pt idx="5">
                  <c:v>21.378201514626994</c:v>
                </c:pt>
                <c:pt idx="6">
                  <c:v>22.130923563597108</c:v>
                </c:pt>
                <c:pt idx="7">
                  <c:v>26.443524727237101</c:v>
                </c:pt>
                <c:pt idx="8">
                  <c:v>21.698124198879498</c:v>
                </c:pt>
                <c:pt idx="9">
                  <c:v>0</c:v>
                </c:pt>
                <c:pt idx="10">
                  <c:v>26.022826518270456</c:v>
                </c:pt>
                <c:pt idx="11">
                  <c:v>7.8740078740118111</c:v>
                </c:pt>
                <c:pt idx="12">
                  <c:v>20.401524997465806</c:v>
                </c:pt>
                <c:pt idx="13">
                  <c:v>0</c:v>
                </c:pt>
              </c:numCache>
            </c:numRef>
          </c:val>
        </c:ser>
        <c:ser>
          <c:idx val="0"/>
          <c:order val="2"/>
          <c:tx>
            <c:strRef>
              <c:f>Blad1!$K$45</c:f>
              <c:strCache>
                <c:ptCount val="1"/>
                <c:pt idx="0">
                  <c:v>S3 Övre</c:v>
                </c:pt>
              </c:strCache>
            </c:strRef>
          </c:tx>
          <c:invertIfNegative val="0"/>
          <c:cat>
            <c:strRef>
              <c:f>Blad1!$L$36:$Y$36</c:f>
              <c:strCache>
                <c:ptCount val="14"/>
                <c:pt idx="0">
                  <c:v>SN</c:v>
                </c:pt>
                <c:pt idx="1">
                  <c:v>MJ</c:v>
                </c:pt>
                <c:pt idx="2">
                  <c:v>LB</c:v>
                </c:pt>
                <c:pt idx="3">
                  <c:v>AP</c:v>
                </c:pt>
                <c:pt idx="4">
                  <c:v>ME</c:v>
                </c:pt>
                <c:pt idx="5">
                  <c:v>GE</c:v>
                </c:pt>
                <c:pt idx="6">
                  <c:v>GJ</c:v>
                </c:pt>
                <c:pt idx="7">
                  <c:v>GIH</c:v>
                </c:pt>
                <c:pt idx="8">
                  <c:v>GM</c:v>
                </c:pt>
                <c:pt idx="9">
                  <c:v>CRP</c:v>
                </c:pt>
                <c:pt idx="10">
                  <c:v>JA</c:v>
                </c:pt>
                <c:pt idx="11">
                  <c:v>GN</c:v>
                </c:pt>
                <c:pt idx="12">
                  <c:v>LON</c:v>
                </c:pt>
                <c:pt idx="13">
                  <c:v>Summa</c:v>
                </c:pt>
              </c:strCache>
            </c:strRef>
          </c:cat>
          <c:val>
            <c:numRef>
              <c:f>Blad1!$L$45:$Y$45</c:f>
              <c:numCache>
                <c:formatCode>0.0</c:formatCode>
                <c:ptCount val="14"/>
                <c:pt idx="0">
                  <c:v>21.087873593570613</c:v>
                </c:pt>
                <c:pt idx="1">
                  <c:v>21.146825024499069</c:v>
                </c:pt>
                <c:pt idx="2">
                  <c:v>26.549801633138483</c:v>
                </c:pt>
                <c:pt idx="3">
                  <c:v>21.312471777980075</c:v>
                </c:pt>
                <c:pt idx="4">
                  <c:v>24.132040359257367</c:v>
                </c:pt>
                <c:pt idx="5">
                  <c:v>21.378201514626994</c:v>
                </c:pt>
                <c:pt idx="6">
                  <c:v>22.130923563597108</c:v>
                </c:pt>
                <c:pt idx="7">
                  <c:v>26.443524727237101</c:v>
                </c:pt>
                <c:pt idx="8">
                  <c:v>21.698124198879498</c:v>
                </c:pt>
                <c:pt idx="9">
                  <c:v>0</c:v>
                </c:pt>
                <c:pt idx="10">
                  <c:v>26.022826518270456</c:v>
                </c:pt>
                <c:pt idx="11">
                  <c:v>7.8740078740118111</c:v>
                </c:pt>
                <c:pt idx="12">
                  <c:v>20.401524997465806</c:v>
                </c:pt>
                <c:pt idx="1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151744"/>
        <c:axId val="111153536"/>
        <c:axId val="0"/>
      </c:bar3DChart>
      <c:catAx>
        <c:axId val="111151744"/>
        <c:scaling>
          <c:orientation val="minMax"/>
        </c:scaling>
        <c:delete val="0"/>
        <c:axPos val="b"/>
        <c:majorTickMark val="out"/>
        <c:minorTickMark val="none"/>
        <c:tickLblPos val="nextTo"/>
        <c:crossAx val="111153536"/>
        <c:crosses val="autoZero"/>
        <c:auto val="1"/>
        <c:lblAlgn val="ctr"/>
        <c:lblOffset val="100"/>
        <c:noMultiLvlLbl val="0"/>
      </c:catAx>
      <c:valAx>
        <c:axId val="111153536"/>
        <c:scaling>
          <c:orientation val="minMax"/>
          <c:max val="250"/>
          <c:min val="120"/>
        </c:scaling>
        <c:delete val="0"/>
        <c:axPos val="l"/>
        <c:majorGridlines/>
        <c:minorGridlines/>
        <c:numFmt formatCode="0.0" sourceLinked="1"/>
        <c:majorTickMark val="out"/>
        <c:minorTickMark val="out"/>
        <c:tickLblPos val="nextTo"/>
        <c:crossAx val="111151744"/>
        <c:crosses val="autoZero"/>
        <c:crossBetween val="between"/>
        <c:majorUnit val="10"/>
        <c:minorUnit val="1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2"/>
          <c:order val="0"/>
          <c:tx>
            <c:strRef>
              <c:f>Blad1!$K$51</c:f>
              <c:strCache>
                <c:ptCount val="1"/>
                <c:pt idx="0">
                  <c:v>S4 Undre</c:v>
                </c:pt>
              </c:strCache>
            </c:strRef>
          </c:tx>
          <c:invertIfNegative val="0"/>
          <c:cat>
            <c:strRef>
              <c:f>Blad1!$L$36:$Y$36</c:f>
              <c:strCache>
                <c:ptCount val="14"/>
                <c:pt idx="0">
                  <c:v>SN</c:v>
                </c:pt>
                <c:pt idx="1">
                  <c:v>MJ</c:v>
                </c:pt>
                <c:pt idx="2">
                  <c:v>LB</c:v>
                </c:pt>
                <c:pt idx="3">
                  <c:v>AP</c:v>
                </c:pt>
                <c:pt idx="4">
                  <c:v>ME</c:v>
                </c:pt>
                <c:pt idx="5">
                  <c:v>GE</c:v>
                </c:pt>
                <c:pt idx="6">
                  <c:v>GJ</c:v>
                </c:pt>
                <c:pt idx="7">
                  <c:v>GIH</c:v>
                </c:pt>
                <c:pt idx="8">
                  <c:v>GM</c:v>
                </c:pt>
                <c:pt idx="9">
                  <c:v>CRP</c:v>
                </c:pt>
                <c:pt idx="10">
                  <c:v>JA</c:v>
                </c:pt>
                <c:pt idx="11">
                  <c:v>GN</c:v>
                </c:pt>
                <c:pt idx="12">
                  <c:v>LON</c:v>
                </c:pt>
                <c:pt idx="13">
                  <c:v>Summa</c:v>
                </c:pt>
              </c:strCache>
            </c:strRef>
          </c:cat>
          <c:val>
            <c:numRef>
              <c:f>Blad1!$L$51:$Y$51</c:f>
              <c:numCache>
                <c:formatCode>0.0</c:formatCode>
                <c:ptCount val="14"/>
                <c:pt idx="0">
                  <c:v>162.24572973935668</c:v>
                </c:pt>
                <c:pt idx="1">
                  <c:v>159.51697058987094</c:v>
                </c:pt>
                <c:pt idx="2">
                  <c:v>149.53005902673434</c:v>
                </c:pt>
                <c:pt idx="3">
                  <c:v>140.92612041975985</c:v>
                </c:pt>
                <c:pt idx="4">
                  <c:v>145.12107993818822</c:v>
                </c:pt>
                <c:pt idx="5">
                  <c:v>148.47545388346609</c:v>
                </c:pt>
                <c:pt idx="6">
                  <c:v>130.2045275778307</c:v>
                </c:pt>
                <c:pt idx="7">
                  <c:v>153.18278019593396</c:v>
                </c:pt>
                <c:pt idx="8">
                  <c:v>158.38868349462695</c:v>
                </c:pt>
                <c:pt idx="9">
                  <c:v>151</c:v>
                </c:pt>
                <c:pt idx="10">
                  <c:v>132.74635948064818</c:v>
                </c:pt>
                <c:pt idx="11">
                  <c:v>130.68758289139248</c:v>
                </c:pt>
                <c:pt idx="12">
                  <c:v>124.16774896338656</c:v>
                </c:pt>
                <c:pt idx="13">
                  <c:v>173.88068181818181</c:v>
                </c:pt>
              </c:numCache>
            </c:numRef>
          </c:val>
        </c:ser>
        <c:ser>
          <c:idx val="1"/>
          <c:order val="1"/>
          <c:tx>
            <c:strRef>
              <c:f>Blad1!$K$50</c:f>
              <c:strCache>
                <c:ptCount val="1"/>
                <c:pt idx="0">
                  <c:v>S4 Medel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Blad1!$L$36:$Y$36</c:f>
              <c:strCache>
                <c:ptCount val="14"/>
                <c:pt idx="0">
                  <c:v>SN</c:v>
                </c:pt>
                <c:pt idx="1">
                  <c:v>MJ</c:v>
                </c:pt>
                <c:pt idx="2">
                  <c:v>LB</c:v>
                </c:pt>
                <c:pt idx="3">
                  <c:v>AP</c:v>
                </c:pt>
                <c:pt idx="4">
                  <c:v>ME</c:v>
                </c:pt>
                <c:pt idx="5">
                  <c:v>GE</c:v>
                </c:pt>
                <c:pt idx="6">
                  <c:v>GJ</c:v>
                </c:pt>
                <c:pt idx="7">
                  <c:v>GIH</c:v>
                </c:pt>
                <c:pt idx="8">
                  <c:v>GM</c:v>
                </c:pt>
                <c:pt idx="9">
                  <c:v>CRP</c:v>
                </c:pt>
                <c:pt idx="10">
                  <c:v>JA</c:v>
                </c:pt>
                <c:pt idx="11">
                  <c:v>GN</c:v>
                </c:pt>
                <c:pt idx="12">
                  <c:v>LON</c:v>
                </c:pt>
                <c:pt idx="13">
                  <c:v>Summa</c:v>
                </c:pt>
              </c:strCache>
            </c:strRef>
          </c:cat>
          <c:val>
            <c:numRef>
              <c:f>Blad1!$L$50:$Y$50</c:f>
              <c:numCache>
                <c:formatCode>0.0</c:formatCode>
                <c:ptCount val="14"/>
                <c:pt idx="0">
                  <c:v>22.420936927309988</c:v>
                </c:pt>
                <c:pt idx="1">
                  <c:v>26.197315124414775</c:v>
                </c:pt>
                <c:pt idx="2">
                  <c:v>24.048888341686695</c:v>
                </c:pt>
                <c:pt idx="3">
                  <c:v>24.684990691351267</c:v>
                </c:pt>
                <c:pt idx="4">
                  <c:v>27.78801097090269</c:v>
                </c:pt>
                <c:pt idx="5">
                  <c:v>24.261388221797066</c:v>
                </c:pt>
                <c:pt idx="6">
                  <c:v>21.670472422169297</c:v>
                </c:pt>
                <c:pt idx="7">
                  <c:v>26.867219804066067</c:v>
                </c:pt>
                <c:pt idx="8">
                  <c:v>18.548816505373058</c:v>
                </c:pt>
                <c:pt idx="9">
                  <c:v>0</c:v>
                </c:pt>
                <c:pt idx="10">
                  <c:v>25.753640519351823</c:v>
                </c:pt>
                <c:pt idx="11">
                  <c:v>23.562417108607512</c:v>
                </c:pt>
                <c:pt idx="12">
                  <c:v>12.832251036613439</c:v>
                </c:pt>
                <c:pt idx="13">
                  <c:v>0</c:v>
                </c:pt>
              </c:numCache>
            </c:numRef>
          </c:val>
        </c:ser>
        <c:ser>
          <c:idx val="0"/>
          <c:order val="2"/>
          <c:tx>
            <c:strRef>
              <c:f>Blad1!$K$49</c:f>
              <c:strCache>
                <c:ptCount val="1"/>
                <c:pt idx="0">
                  <c:v>S4 Övre</c:v>
                </c:pt>
              </c:strCache>
            </c:strRef>
          </c:tx>
          <c:invertIfNegative val="0"/>
          <c:cat>
            <c:strRef>
              <c:f>Blad1!$L$36:$Y$36</c:f>
              <c:strCache>
                <c:ptCount val="14"/>
                <c:pt idx="0">
                  <c:v>SN</c:v>
                </c:pt>
                <c:pt idx="1">
                  <c:v>MJ</c:v>
                </c:pt>
                <c:pt idx="2">
                  <c:v>LB</c:v>
                </c:pt>
                <c:pt idx="3">
                  <c:v>AP</c:v>
                </c:pt>
                <c:pt idx="4">
                  <c:v>ME</c:v>
                </c:pt>
                <c:pt idx="5">
                  <c:v>GE</c:v>
                </c:pt>
                <c:pt idx="6">
                  <c:v>GJ</c:v>
                </c:pt>
                <c:pt idx="7">
                  <c:v>GIH</c:v>
                </c:pt>
                <c:pt idx="8">
                  <c:v>GM</c:v>
                </c:pt>
                <c:pt idx="9">
                  <c:v>CRP</c:v>
                </c:pt>
                <c:pt idx="10">
                  <c:v>JA</c:v>
                </c:pt>
                <c:pt idx="11">
                  <c:v>GN</c:v>
                </c:pt>
                <c:pt idx="12">
                  <c:v>LON</c:v>
                </c:pt>
                <c:pt idx="13">
                  <c:v>Summa</c:v>
                </c:pt>
              </c:strCache>
            </c:strRef>
          </c:cat>
          <c:val>
            <c:numRef>
              <c:f>Blad1!$L$49:$Y$49</c:f>
              <c:numCache>
                <c:formatCode>0.0</c:formatCode>
                <c:ptCount val="14"/>
                <c:pt idx="0">
                  <c:v>22.420936927309988</c:v>
                </c:pt>
                <c:pt idx="1">
                  <c:v>26.197315124414775</c:v>
                </c:pt>
                <c:pt idx="2">
                  <c:v>24.048888341686695</c:v>
                </c:pt>
                <c:pt idx="3">
                  <c:v>24.684990691351267</c:v>
                </c:pt>
                <c:pt idx="4">
                  <c:v>27.78801097090269</c:v>
                </c:pt>
                <c:pt idx="5">
                  <c:v>24.261388221797066</c:v>
                </c:pt>
                <c:pt idx="6">
                  <c:v>21.670472422169297</c:v>
                </c:pt>
                <c:pt idx="7">
                  <c:v>26.867219804066067</c:v>
                </c:pt>
                <c:pt idx="8">
                  <c:v>18.548816505373058</c:v>
                </c:pt>
                <c:pt idx="9">
                  <c:v>0</c:v>
                </c:pt>
                <c:pt idx="10">
                  <c:v>25.753640519351823</c:v>
                </c:pt>
                <c:pt idx="11">
                  <c:v>23.562417108607512</c:v>
                </c:pt>
                <c:pt idx="12">
                  <c:v>12.832251036613439</c:v>
                </c:pt>
                <c:pt idx="1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173632"/>
        <c:axId val="111175168"/>
        <c:axId val="0"/>
      </c:bar3DChart>
      <c:catAx>
        <c:axId val="111173632"/>
        <c:scaling>
          <c:orientation val="minMax"/>
        </c:scaling>
        <c:delete val="0"/>
        <c:axPos val="b"/>
        <c:majorTickMark val="out"/>
        <c:minorTickMark val="none"/>
        <c:tickLblPos val="nextTo"/>
        <c:crossAx val="111175168"/>
        <c:crosses val="autoZero"/>
        <c:auto val="1"/>
        <c:lblAlgn val="ctr"/>
        <c:lblOffset val="100"/>
        <c:noMultiLvlLbl val="0"/>
      </c:catAx>
      <c:valAx>
        <c:axId val="111175168"/>
        <c:scaling>
          <c:orientation val="minMax"/>
          <c:max val="250"/>
          <c:min val="120"/>
        </c:scaling>
        <c:delete val="0"/>
        <c:axPos val="l"/>
        <c:majorGridlines/>
        <c:minorGridlines/>
        <c:numFmt formatCode="0.0" sourceLinked="1"/>
        <c:majorTickMark val="out"/>
        <c:minorTickMark val="out"/>
        <c:tickLblPos val="nextTo"/>
        <c:crossAx val="111173632"/>
        <c:crosses val="autoZero"/>
        <c:crossBetween val="between"/>
        <c:majorUnit val="10"/>
        <c:minorUnit val="1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2"/>
          <c:order val="0"/>
          <c:tx>
            <c:strRef>
              <c:f>Blad1!$K$55</c:f>
              <c:strCache>
                <c:ptCount val="1"/>
                <c:pt idx="0">
                  <c:v>Tot Undre</c:v>
                </c:pt>
              </c:strCache>
            </c:strRef>
          </c:tx>
          <c:invertIfNegative val="0"/>
          <c:cat>
            <c:strRef>
              <c:f>Blad1!$L$36:$Y$36</c:f>
              <c:strCache>
                <c:ptCount val="14"/>
                <c:pt idx="0">
                  <c:v>SN</c:v>
                </c:pt>
                <c:pt idx="1">
                  <c:v>MJ</c:v>
                </c:pt>
                <c:pt idx="2">
                  <c:v>LB</c:v>
                </c:pt>
                <c:pt idx="3">
                  <c:v>AP</c:v>
                </c:pt>
                <c:pt idx="4">
                  <c:v>ME</c:v>
                </c:pt>
                <c:pt idx="5">
                  <c:v>GE</c:v>
                </c:pt>
                <c:pt idx="6">
                  <c:v>GJ</c:v>
                </c:pt>
                <c:pt idx="7">
                  <c:v>GIH</c:v>
                </c:pt>
                <c:pt idx="8">
                  <c:v>GM</c:v>
                </c:pt>
                <c:pt idx="9">
                  <c:v>CRP</c:v>
                </c:pt>
                <c:pt idx="10">
                  <c:v>JA</c:v>
                </c:pt>
                <c:pt idx="11">
                  <c:v>GN</c:v>
                </c:pt>
                <c:pt idx="12">
                  <c:v>LON</c:v>
                </c:pt>
                <c:pt idx="13">
                  <c:v>Summa</c:v>
                </c:pt>
              </c:strCache>
            </c:strRef>
          </c:cat>
          <c:val>
            <c:numRef>
              <c:f>Blad1!$L$55:$Y$55</c:f>
              <c:numCache>
                <c:formatCode>0.0</c:formatCode>
                <c:ptCount val="14"/>
                <c:pt idx="0">
                  <c:v>163.52938572633161</c:v>
                </c:pt>
                <c:pt idx="1">
                  <c:v>160.2856733961026</c:v>
                </c:pt>
                <c:pt idx="2">
                  <c:v>156.64401221418237</c:v>
                </c:pt>
                <c:pt idx="3">
                  <c:v>139.01662234089423</c:v>
                </c:pt>
                <c:pt idx="4">
                  <c:v>143.04136130097922</c:v>
                </c:pt>
                <c:pt idx="5">
                  <c:v>146.70371714436641</c:v>
                </c:pt>
                <c:pt idx="6">
                  <c:v>131.91594550759942</c:v>
                </c:pt>
                <c:pt idx="7">
                  <c:v>155.30940034166764</c:v>
                </c:pt>
                <c:pt idx="8">
                  <c:v>155.47178497089524</c:v>
                </c:pt>
                <c:pt idx="9">
                  <c:v>195</c:v>
                </c:pt>
                <c:pt idx="10">
                  <c:v>145.1308981409822</c:v>
                </c:pt>
                <c:pt idx="11">
                  <c:v>152.1939260006406</c:v>
                </c:pt>
                <c:pt idx="12">
                  <c:v>133.77488932481353</c:v>
                </c:pt>
                <c:pt idx="13">
                  <c:v>174.20738636363637</c:v>
                </c:pt>
              </c:numCache>
            </c:numRef>
          </c:val>
        </c:ser>
        <c:ser>
          <c:idx val="1"/>
          <c:order val="1"/>
          <c:tx>
            <c:strRef>
              <c:f>Blad1!$K$54</c:f>
              <c:strCache>
                <c:ptCount val="1"/>
                <c:pt idx="0">
                  <c:v>Tot Medel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Blad1!$L$36:$Y$36</c:f>
              <c:strCache>
                <c:ptCount val="14"/>
                <c:pt idx="0">
                  <c:v>SN</c:v>
                </c:pt>
                <c:pt idx="1">
                  <c:v>MJ</c:v>
                </c:pt>
                <c:pt idx="2">
                  <c:v>LB</c:v>
                </c:pt>
                <c:pt idx="3">
                  <c:v>AP</c:v>
                </c:pt>
                <c:pt idx="4">
                  <c:v>ME</c:v>
                </c:pt>
                <c:pt idx="5">
                  <c:v>GE</c:v>
                </c:pt>
                <c:pt idx="6">
                  <c:v>GJ</c:v>
                </c:pt>
                <c:pt idx="7">
                  <c:v>GIH</c:v>
                </c:pt>
                <c:pt idx="8">
                  <c:v>GM</c:v>
                </c:pt>
                <c:pt idx="9">
                  <c:v>CRP</c:v>
                </c:pt>
                <c:pt idx="10">
                  <c:v>JA</c:v>
                </c:pt>
                <c:pt idx="11">
                  <c:v>GN</c:v>
                </c:pt>
                <c:pt idx="12">
                  <c:v>LON</c:v>
                </c:pt>
                <c:pt idx="13">
                  <c:v>Summa</c:v>
                </c:pt>
              </c:strCache>
            </c:strRef>
          </c:cat>
          <c:val>
            <c:numRef>
              <c:f>Blad1!$L$54:$Y$54</c:f>
              <c:numCache>
                <c:formatCode>0.0</c:formatCode>
                <c:ptCount val="14"/>
                <c:pt idx="0">
                  <c:v>23.891068819122928</c:v>
                </c:pt>
                <c:pt idx="1">
                  <c:v>24.107183746754568</c:v>
                </c:pt>
                <c:pt idx="2">
                  <c:v>23.750724627922899</c:v>
                </c:pt>
                <c:pt idx="3">
                  <c:v>22.915567201589418</c:v>
                </c:pt>
                <c:pt idx="4">
                  <c:v>24.799547789929868</c:v>
                </c:pt>
                <c:pt idx="5">
                  <c:v>23.384876498832497</c:v>
                </c:pt>
                <c:pt idx="6">
                  <c:v>17.644471159067265</c:v>
                </c:pt>
                <c:pt idx="7">
                  <c:v>23.420956801189504</c:v>
                </c:pt>
                <c:pt idx="8">
                  <c:v>20.638509146751829</c:v>
                </c:pt>
                <c:pt idx="9">
                  <c:v>0</c:v>
                </c:pt>
                <c:pt idx="10">
                  <c:v>21.394101859017812</c:v>
                </c:pt>
                <c:pt idx="11">
                  <c:v>14.951907332692752</c:v>
                </c:pt>
                <c:pt idx="12">
                  <c:v>8.3084440085198104</c:v>
                </c:pt>
              </c:numCache>
            </c:numRef>
          </c:val>
        </c:ser>
        <c:ser>
          <c:idx val="0"/>
          <c:order val="2"/>
          <c:tx>
            <c:strRef>
              <c:f>Blad1!$K$53</c:f>
              <c:strCache>
                <c:ptCount val="1"/>
                <c:pt idx="0">
                  <c:v>Tot Övre</c:v>
                </c:pt>
              </c:strCache>
            </c:strRef>
          </c:tx>
          <c:invertIfNegative val="0"/>
          <c:cat>
            <c:strRef>
              <c:f>Blad1!$L$36:$Y$36</c:f>
              <c:strCache>
                <c:ptCount val="14"/>
                <c:pt idx="0">
                  <c:v>SN</c:v>
                </c:pt>
                <c:pt idx="1">
                  <c:v>MJ</c:v>
                </c:pt>
                <c:pt idx="2">
                  <c:v>LB</c:v>
                </c:pt>
                <c:pt idx="3">
                  <c:v>AP</c:v>
                </c:pt>
                <c:pt idx="4">
                  <c:v>ME</c:v>
                </c:pt>
                <c:pt idx="5">
                  <c:v>GE</c:v>
                </c:pt>
                <c:pt idx="6">
                  <c:v>GJ</c:v>
                </c:pt>
                <c:pt idx="7">
                  <c:v>GIH</c:v>
                </c:pt>
                <c:pt idx="8">
                  <c:v>GM</c:v>
                </c:pt>
                <c:pt idx="9">
                  <c:v>CRP</c:v>
                </c:pt>
                <c:pt idx="10">
                  <c:v>JA</c:v>
                </c:pt>
                <c:pt idx="11">
                  <c:v>GN</c:v>
                </c:pt>
                <c:pt idx="12">
                  <c:v>LON</c:v>
                </c:pt>
                <c:pt idx="13">
                  <c:v>Summa</c:v>
                </c:pt>
              </c:strCache>
            </c:strRef>
          </c:cat>
          <c:val>
            <c:numRef>
              <c:f>Blad1!$L$53:$Y$53</c:f>
              <c:numCache>
                <c:formatCode>0.0</c:formatCode>
                <c:ptCount val="14"/>
                <c:pt idx="0">
                  <c:v>23.891068819122928</c:v>
                </c:pt>
                <c:pt idx="1">
                  <c:v>24.107183746754568</c:v>
                </c:pt>
                <c:pt idx="2">
                  <c:v>23.750724627922899</c:v>
                </c:pt>
                <c:pt idx="3">
                  <c:v>22.915567201589418</c:v>
                </c:pt>
                <c:pt idx="4">
                  <c:v>24.799547789929868</c:v>
                </c:pt>
                <c:pt idx="5">
                  <c:v>23.384876498832497</c:v>
                </c:pt>
                <c:pt idx="6">
                  <c:v>17.644471159067265</c:v>
                </c:pt>
                <c:pt idx="7">
                  <c:v>23.420956801189504</c:v>
                </c:pt>
                <c:pt idx="8">
                  <c:v>20.638509146751829</c:v>
                </c:pt>
                <c:pt idx="9">
                  <c:v>0</c:v>
                </c:pt>
                <c:pt idx="10">
                  <c:v>21.394101859017812</c:v>
                </c:pt>
                <c:pt idx="11">
                  <c:v>14.951907332692752</c:v>
                </c:pt>
                <c:pt idx="12">
                  <c:v>8.3084440085198104</c:v>
                </c:pt>
                <c:pt idx="1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885696"/>
        <c:axId val="111899776"/>
        <c:axId val="0"/>
      </c:bar3DChart>
      <c:catAx>
        <c:axId val="111885696"/>
        <c:scaling>
          <c:orientation val="minMax"/>
        </c:scaling>
        <c:delete val="0"/>
        <c:axPos val="b"/>
        <c:majorTickMark val="out"/>
        <c:minorTickMark val="none"/>
        <c:tickLblPos val="nextTo"/>
        <c:crossAx val="111899776"/>
        <c:crosses val="autoZero"/>
        <c:auto val="1"/>
        <c:lblAlgn val="ctr"/>
        <c:lblOffset val="100"/>
        <c:noMultiLvlLbl val="0"/>
      </c:catAx>
      <c:valAx>
        <c:axId val="111899776"/>
        <c:scaling>
          <c:orientation val="minMax"/>
          <c:max val="250"/>
          <c:min val="120"/>
        </c:scaling>
        <c:delete val="0"/>
        <c:axPos val="l"/>
        <c:majorGridlines/>
        <c:minorGridlines/>
        <c:numFmt formatCode="0.0" sourceLinked="1"/>
        <c:majorTickMark val="out"/>
        <c:minorTickMark val="out"/>
        <c:tickLblPos val="nextTo"/>
        <c:crossAx val="111885696"/>
        <c:crosses val="autoZero"/>
        <c:crossBetween val="between"/>
        <c:majorUnit val="10"/>
        <c:minorUnit val="1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2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2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12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12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12" workbookViewId="0" zoomToFit="1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61982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61982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61982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61982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61982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9"/>
  <sheetViews>
    <sheetView tabSelected="1" topLeftCell="A49" workbookViewId="0">
      <selection activeCell="R74" sqref="R74"/>
    </sheetView>
  </sheetViews>
  <sheetFormatPr defaultRowHeight="14.4" x14ac:dyDescent="0.3"/>
  <cols>
    <col min="1" max="1" width="10.33203125" bestFit="1" customWidth="1"/>
    <col min="11" max="11" width="12.33203125" bestFit="1" customWidth="1"/>
  </cols>
  <sheetData>
    <row r="1" spans="1:27" x14ac:dyDescent="0.3">
      <c r="A1" s="20">
        <v>40782</v>
      </c>
      <c r="B1" s="21"/>
      <c r="C1" s="21" t="s">
        <v>0</v>
      </c>
      <c r="D1" s="21"/>
      <c r="E1" s="21" t="s">
        <v>1</v>
      </c>
      <c r="F1" s="21"/>
      <c r="G1" s="21">
        <v>8</v>
      </c>
      <c r="H1" s="22">
        <v>12</v>
      </c>
    </row>
    <row r="2" spans="1:27" ht="15" thickBot="1" x14ac:dyDescent="0.35">
      <c r="A2" s="12" t="s">
        <v>17</v>
      </c>
      <c r="B2" s="23"/>
      <c r="C2" s="23"/>
      <c r="D2" s="23"/>
      <c r="E2" s="23"/>
      <c r="F2" s="23"/>
      <c r="G2" s="23" t="s">
        <v>63</v>
      </c>
      <c r="H2" s="24">
        <f>G1-(G17/2)</f>
        <v>0</v>
      </c>
    </row>
    <row r="3" spans="1:27" ht="15" thickBot="1" x14ac:dyDescent="0.35">
      <c r="A3" s="13"/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17" t="s">
        <v>7</v>
      </c>
      <c r="H3" s="18" t="s">
        <v>61</v>
      </c>
      <c r="M3" t="s">
        <v>68</v>
      </c>
      <c r="N3" t="s">
        <v>69</v>
      </c>
      <c r="O3" t="s">
        <v>70</v>
      </c>
      <c r="P3" t="s">
        <v>71</v>
      </c>
      <c r="Q3" t="s">
        <v>72</v>
      </c>
      <c r="R3" t="s">
        <v>73</v>
      </c>
      <c r="S3" t="s">
        <v>74</v>
      </c>
      <c r="T3" t="s">
        <v>75</v>
      </c>
      <c r="U3" t="s">
        <v>64</v>
      </c>
      <c r="V3" t="s">
        <v>65</v>
      </c>
      <c r="W3" t="s">
        <v>66</v>
      </c>
      <c r="X3" t="s">
        <v>67</v>
      </c>
      <c r="Y3" t="s">
        <v>76</v>
      </c>
      <c r="Z3" t="s">
        <v>78</v>
      </c>
      <c r="AA3" t="s">
        <v>79</v>
      </c>
    </row>
    <row r="4" spans="1:27" x14ac:dyDescent="0.3">
      <c r="A4" s="14" t="s">
        <v>8</v>
      </c>
      <c r="B4" s="8">
        <v>174</v>
      </c>
      <c r="C4" s="8">
        <v>180</v>
      </c>
      <c r="D4" s="8">
        <v>201</v>
      </c>
      <c r="E4" s="8">
        <v>157</v>
      </c>
      <c r="F4" s="8">
        <f>SUM(B4:E4)</f>
        <v>712</v>
      </c>
      <c r="G4" s="8">
        <v>4</v>
      </c>
      <c r="H4" s="9">
        <f>COUNT(B4:E4)</f>
        <v>4</v>
      </c>
      <c r="L4" t="s">
        <v>8</v>
      </c>
      <c r="M4">
        <f>SUM(B4,B22,B40,B58,B76,B94,B113,B132,B151,B170,B188,B206,B224,B242,B260,B278,B296,B314,B332,B350,B368,B386)</f>
        <v>4204</v>
      </c>
      <c r="N4">
        <f t="shared" ref="N4:P4" si="0">SUM(C4,C22,C40,C58,C76,C94,C113,C132,C151,C170,C188,C206,C224,C242,C260,C278,C296,C314,C332,C350,C368,C386)</f>
        <v>4061</v>
      </c>
      <c r="O4">
        <f t="shared" si="0"/>
        <v>3976</v>
      </c>
      <c r="P4">
        <f t="shared" si="0"/>
        <v>3878</v>
      </c>
      <c r="Q4">
        <f>COUNT(B4,B22,B40,B58,B76,B94,B113,B132,B151,B170,B188,B206,B224,B242,B260,B278,B296,B314,B332,B350,B368,B386)</f>
        <v>22</v>
      </c>
      <c r="R4">
        <f t="shared" ref="R4:T4" si="1">COUNT(C4,C22,C40,C58,C76,C94,C113,C132,C151,C170,C188,C206,C224,C242,C260,C278,C296,C314,C332,C350,C368,C386)</f>
        <v>22</v>
      </c>
      <c r="S4">
        <f t="shared" si="1"/>
        <v>21</v>
      </c>
      <c r="T4">
        <f t="shared" si="1"/>
        <v>21</v>
      </c>
      <c r="U4" s="1">
        <f>$M$4/$Q$4</f>
        <v>191.09090909090909</v>
      </c>
      <c r="V4" s="1">
        <f>$N$4/$R$4</f>
        <v>184.59090909090909</v>
      </c>
      <c r="W4" s="1">
        <f>$O$4/$S$4</f>
        <v>189.33333333333334</v>
      </c>
      <c r="X4" s="1">
        <f>$P$4/$T$4</f>
        <v>184.66666666666666</v>
      </c>
      <c r="Y4" s="1">
        <f>SUM($U$4:$X$4)/4</f>
        <v>187.42045454545453</v>
      </c>
      <c r="Z4">
        <f>SUM(G4,G22,G40,G58,G76,G94,G113,G132,G151,G170,G188,G206,G224,G242,G260,G278,G296,G314,G332,G350,G368,G386)</f>
        <v>60</v>
      </c>
      <c r="AA4" s="3">
        <f>Z4/SUM(Q4:T4)</f>
        <v>0.69767441860465118</v>
      </c>
    </row>
    <row r="5" spans="1:27" x14ac:dyDescent="0.3">
      <c r="A5" s="15" t="s">
        <v>9</v>
      </c>
      <c r="B5" s="4">
        <v>198</v>
      </c>
      <c r="C5" s="4">
        <v>163</v>
      </c>
      <c r="D5" s="4">
        <v>151</v>
      </c>
      <c r="E5" s="4">
        <v>184</v>
      </c>
      <c r="F5" s="4">
        <f t="shared" ref="F5:F12" si="2">SUM(B5:E5)</f>
        <v>696</v>
      </c>
      <c r="G5" s="4">
        <v>3</v>
      </c>
      <c r="H5" s="7">
        <f t="shared" ref="H5:H12" si="3">COUNT(B5:E5)</f>
        <v>4</v>
      </c>
      <c r="L5" t="s">
        <v>9</v>
      </c>
      <c r="M5">
        <f t="shared" ref="M5:M15" si="4">SUM(B5,B23,B41,B59,B77,B95,B114,B133,B152,B171,B189,B207,B225,B243,B261,B279,B297,B315,B333,B351,B369,B387)</f>
        <v>3999</v>
      </c>
      <c r="N5">
        <f t="shared" ref="N5:N16" si="5">SUM(C5,C23,C41,C59,C77,C95,C114,C133,C152,C171,C189,C207,C225,C243,C261,C279,C297,C315,C333,C351,C369,C387)</f>
        <v>3746</v>
      </c>
      <c r="O5">
        <f t="shared" ref="O5:O16" si="6">SUM(D5,D23,D41,D59,D77,D95,D114,D133,D152,D171,D189,D207,D225,D243,D261,D279,D297,D315,D333,D351,D369,D387)</f>
        <v>3844</v>
      </c>
      <c r="P5">
        <f t="shared" ref="P5:P16" si="7">SUM(E5,E23,E41,E59,E77,E95,E114,E133,E152,E171,E189,E207,E225,E243,E261,E279,E297,E315,E333,E351,E369,E387)</f>
        <v>3900</v>
      </c>
      <c r="Q5">
        <f t="shared" ref="Q5:Q16" si="8">COUNT(B5,B23,B41,B59,B77,B95,B114,B133,B152,B171,B189,B207,B225,B243,B261,B279,B297,B315,B333,B351,B369,B387)</f>
        <v>21</v>
      </c>
      <c r="R5">
        <f t="shared" ref="R5:R16" si="9">COUNT(C5,C23,C41,C59,C77,C95,C114,C133,C152,C171,C189,C207,C225,C243,C261,C279,C297,C315,C333,C351,C369,C387)</f>
        <v>21</v>
      </c>
      <c r="S5">
        <f t="shared" ref="S5:S16" si="10">COUNT(D5,D23,D41,D59,D77,D95,D114,D133,D152,D171,D189,D207,D225,D243,D261,D279,D297,D315,D333,D351,D369,D387)</f>
        <v>21</v>
      </c>
      <c r="T5">
        <f t="shared" ref="T5:T16" si="11">COUNT(E5,E23,E41,E59,E77,E95,E114,E133,E152,E171,E189,E207,E225,E243,E261,E279,E297,E315,E333,E351,E369,E387)</f>
        <v>21</v>
      </c>
      <c r="U5" s="1">
        <f>$M$5/$Q$5</f>
        <v>190.42857142857142</v>
      </c>
      <c r="V5" s="1">
        <f>$N$5/$R$5</f>
        <v>178.38095238095238</v>
      </c>
      <c r="W5" s="1">
        <f>$O$5/$S$5</f>
        <v>183.04761904761904</v>
      </c>
      <c r="X5" s="1">
        <f>$P$5/$T$5</f>
        <v>185.71428571428572</v>
      </c>
      <c r="Y5" s="1">
        <f>SUM($U$5:$X$5)/4</f>
        <v>184.39285714285717</v>
      </c>
      <c r="Z5">
        <f t="shared" ref="Z5:Z16" si="12">SUM(G5,G23,G41,G59,G77,G95,G114,G133,G152,G171,G189,G207,G225,G243,G261,G279,G297,G315,G333,G351,G369,G387)</f>
        <v>52</v>
      </c>
      <c r="AA5" s="3">
        <f t="shared" ref="AA5:AA16" si="13">Z5/SUM(Q5:T5)</f>
        <v>0.61904761904761907</v>
      </c>
    </row>
    <row r="6" spans="1:27" x14ac:dyDescent="0.3">
      <c r="A6" s="15" t="s">
        <v>10</v>
      </c>
      <c r="B6" s="4">
        <v>161</v>
      </c>
      <c r="C6" s="4">
        <v>130</v>
      </c>
      <c r="D6" s="4">
        <v>150</v>
      </c>
      <c r="E6" s="4">
        <v>169</v>
      </c>
      <c r="F6" s="4">
        <f t="shared" si="2"/>
        <v>610</v>
      </c>
      <c r="G6" s="4">
        <v>0</v>
      </c>
      <c r="H6" s="7">
        <f t="shared" si="3"/>
        <v>4</v>
      </c>
      <c r="L6" t="s">
        <v>10</v>
      </c>
      <c r="M6">
        <f t="shared" si="4"/>
        <v>3543</v>
      </c>
      <c r="N6">
        <f t="shared" si="5"/>
        <v>3372</v>
      </c>
      <c r="O6">
        <f t="shared" si="6"/>
        <v>3497</v>
      </c>
      <c r="P6">
        <f t="shared" si="7"/>
        <v>3298</v>
      </c>
      <c r="Q6">
        <f t="shared" si="8"/>
        <v>19</v>
      </c>
      <c r="R6">
        <f t="shared" si="9"/>
        <v>19</v>
      </c>
      <c r="S6">
        <f t="shared" si="10"/>
        <v>19</v>
      </c>
      <c r="T6">
        <f t="shared" si="11"/>
        <v>19</v>
      </c>
      <c r="U6" s="1">
        <f>$M$6/$Q$6</f>
        <v>186.47368421052633</v>
      </c>
      <c r="V6" s="1">
        <f>$N$6/$R$6</f>
        <v>177.47368421052633</v>
      </c>
      <c r="W6" s="1">
        <f>$O$6/$S$6</f>
        <v>184.05263157894737</v>
      </c>
      <c r="X6" s="1">
        <f>$P$6/$T$6</f>
        <v>173.57894736842104</v>
      </c>
      <c r="Y6" s="1">
        <f>SUM($U$6:$X$6)/4</f>
        <v>180.39473684210526</v>
      </c>
      <c r="Z6">
        <f t="shared" si="12"/>
        <v>40</v>
      </c>
      <c r="AA6" s="3">
        <f t="shared" si="13"/>
        <v>0.52631578947368418</v>
      </c>
    </row>
    <row r="7" spans="1:27" x14ac:dyDescent="0.3">
      <c r="A7" s="15" t="s">
        <v>11</v>
      </c>
      <c r="B7" s="4">
        <v>150</v>
      </c>
      <c r="C7" s="4">
        <v>172</v>
      </c>
      <c r="D7" s="4">
        <v>127</v>
      </c>
      <c r="E7" s="4">
        <v>155</v>
      </c>
      <c r="F7" s="4">
        <f t="shared" si="2"/>
        <v>604</v>
      </c>
      <c r="G7" s="4">
        <v>0</v>
      </c>
      <c r="H7" s="7">
        <f t="shared" si="3"/>
        <v>4</v>
      </c>
      <c r="L7" t="s">
        <v>11</v>
      </c>
      <c r="M7">
        <f t="shared" si="4"/>
        <v>3416</v>
      </c>
      <c r="N7">
        <f t="shared" si="5"/>
        <v>2904</v>
      </c>
      <c r="O7">
        <f t="shared" si="6"/>
        <v>2688</v>
      </c>
      <c r="P7">
        <f t="shared" si="7"/>
        <v>2981</v>
      </c>
      <c r="Q7">
        <f t="shared" si="8"/>
        <v>21</v>
      </c>
      <c r="R7">
        <f t="shared" si="9"/>
        <v>18</v>
      </c>
      <c r="S7">
        <f t="shared" si="10"/>
        <v>17</v>
      </c>
      <c r="T7">
        <f t="shared" si="11"/>
        <v>18</v>
      </c>
      <c r="U7" s="1">
        <f>$M$7/$Q$7</f>
        <v>162.66666666666666</v>
      </c>
      <c r="V7" s="1">
        <f>$N$7/$R$7</f>
        <v>161.33333333333334</v>
      </c>
      <c r="W7" s="1">
        <f>$O$7/$S$7</f>
        <v>158.11764705882354</v>
      </c>
      <c r="X7" s="1">
        <f>$P$7/$T$7</f>
        <v>165.61111111111111</v>
      </c>
      <c r="Y7" s="1">
        <f>SUM($U$7:$X$7)/4</f>
        <v>161.93218954248366</v>
      </c>
      <c r="Z7">
        <f t="shared" si="12"/>
        <v>39</v>
      </c>
      <c r="AA7" s="3">
        <f t="shared" si="13"/>
        <v>0.52702702702702697</v>
      </c>
    </row>
    <row r="8" spans="1:27" x14ac:dyDescent="0.3">
      <c r="A8" s="15" t="s">
        <v>12</v>
      </c>
      <c r="B8" s="4">
        <v>134</v>
      </c>
      <c r="C8" s="4">
        <v>176</v>
      </c>
      <c r="D8" s="4">
        <v>132</v>
      </c>
      <c r="E8" s="4">
        <v>152</v>
      </c>
      <c r="F8" s="4">
        <f t="shared" si="2"/>
        <v>594</v>
      </c>
      <c r="G8" s="4">
        <v>4</v>
      </c>
      <c r="H8" s="7">
        <f t="shared" si="3"/>
        <v>4</v>
      </c>
      <c r="L8" t="s">
        <v>12</v>
      </c>
      <c r="M8">
        <f t="shared" si="4"/>
        <v>3396</v>
      </c>
      <c r="N8">
        <f t="shared" si="5"/>
        <v>3810</v>
      </c>
      <c r="O8">
        <f t="shared" si="6"/>
        <v>3760</v>
      </c>
      <c r="P8">
        <f t="shared" si="7"/>
        <v>3804</v>
      </c>
      <c r="Q8">
        <f t="shared" si="8"/>
        <v>22</v>
      </c>
      <c r="R8">
        <f t="shared" si="9"/>
        <v>22</v>
      </c>
      <c r="S8">
        <f t="shared" si="10"/>
        <v>22</v>
      </c>
      <c r="T8">
        <f t="shared" si="11"/>
        <v>22</v>
      </c>
      <c r="U8" s="1">
        <f>$M$8/$Q$8</f>
        <v>154.36363636363637</v>
      </c>
      <c r="V8" s="1">
        <f>$N$8/$R$8</f>
        <v>173.18181818181819</v>
      </c>
      <c r="W8" s="1">
        <f>$O$8/$S$8</f>
        <v>170.90909090909091</v>
      </c>
      <c r="X8" s="1">
        <f>$P$8/$T$8</f>
        <v>172.90909090909091</v>
      </c>
      <c r="Y8" s="1">
        <f>SUM($U$8:$X$8)/4</f>
        <v>167.84090909090909</v>
      </c>
      <c r="Z8">
        <f t="shared" si="12"/>
        <v>61</v>
      </c>
      <c r="AA8" s="3">
        <f t="shared" si="13"/>
        <v>0.69318181818181823</v>
      </c>
    </row>
    <row r="9" spans="1:27" x14ac:dyDescent="0.3">
      <c r="A9" s="15" t="s">
        <v>13</v>
      </c>
      <c r="B9" s="4">
        <v>139</v>
      </c>
      <c r="C9" s="4">
        <v>142</v>
      </c>
      <c r="D9" s="4">
        <v>148</v>
      </c>
      <c r="E9" s="4">
        <v>149</v>
      </c>
      <c r="F9" s="4">
        <f t="shared" si="2"/>
        <v>578</v>
      </c>
      <c r="G9" s="4">
        <v>1</v>
      </c>
      <c r="H9" s="7">
        <f t="shared" si="3"/>
        <v>4</v>
      </c>
      <c r="L9" t="s">
        <v>13</v>
      </c>
      <c r="M9">
        <f t="shared" si="4"/>
        <v>3618</v>
      </c>
      <c r="N9">
        <f t="shared" si="5"/>
        <v>3601</v>
      </c>
      <c r="O9">
        <f t="shared" si="6"/>
        <v>3433</v>
      </c>
      <c r="P9">
        <f t="shared" si="7"/>
        <v>3282</v>
      </c>
      <c r="Q9">
        <f t="shared" si="8"/>
        <v>21</v>
      </c>
      <c r="R9">
        <f t="shared" si="9"/>
        <v>22</v>
      </c>
      <c r="S9">
        <f t="shared" si="10"/>
        <v>20</v>
      </c>
      <c r="T9">
        <f t="shared" si="11"/>
        <v>19</v>
      </c>
      <c r="U9" s="1">
        <f>$M$9/$Q$9</f>
        <v>172.28571428571428</v>
      </c>
      <c r="V9" s="1">
        <f>$N$9/$R$9</f>
        <v>163.68181818181819</v>
      </c>
      <c r="W9" s="1">
        <f>$O$9/$S$9</f>
        <v>171.65</v>
      </c>
      <c r="X9" s="1">
        <f>$P$9/$T$9</f>
        <v>172.73684210526315</v>
      </c>
      <c r="Y9" s="1">
        <f>SUM($U$9:$X$9)/4</f>
        <v>170.08859364319889</v>
      </c>
      <c r="Z9">
        <f t="shared" si="12"/>
        <v>47</v>
      </c>
      <c r="AA9" s="3">
        <f t="shared" si="13"/>
        <v>0.57317073170731703</v>
      </c>
    </row>
    <row r="10" spans="1:27" x14ac:dyDescent="0.3">
      <c r="A10" s="15" t="s">
        <v>14</v>
      </c>
      <c r="B10" s="4">
        <v>164</v>
      </c>
      <c r="C10" s="4">
        <v>165</v>
      </c>
      <c r="D10" s="4">
        <v>103</v>
      </c>
      <c r="E10" s="4">
        <v>130</v>
      </c>
      <c r="F10" s="4">
        <f t="shared" si="2"/>
        <v>562</v>
      </c>
      <c r="G10" s="4">
        <v>3</v>
      </c>
      <c r="H10" s="7">
        <f t="shared" si="3"/>
        <v>4</v>
      </c>
      <c r="L10" t="s">
        <v>14</v>
      </c>
      <c r="M10">
        <f t="shared" si="4"/>
        <v>776</v>
      </c>
      <c r="N10">
        <f t="shared" si="5"/>
        <v>893</v>
      </c>
      <c r="O10">
        <f t="shared" si="6"/>
        <v>1281</v>
      </c>
      <c r="P10">
        <f t="shared" si="7"/>
        <v>1215</v>
      </c>
      <c r="Q10">
        <f t="shared" si="8"/>
        <v>5</v>
      </c>
      <c r="R10">
        <f t="shared" si="9"/>
        <v>6</v>
      </c>
      <c r="S10">
        <f t="shared" si="10"/>
        <v>9</v>
      </c>
      <c r="T10">
        <f t="shared" si="11"/>
        <v>8</v>
      </c>
      <c r="U10" s="1">
        <f>$M$10/$Q$10</f>
        <v>155.19999999999999</v>
      </c>
      <c r="V10" s="1">
        <f>$N$10/$R$10</f>
        <v>148.83333333333334</v>
      </c>
      <c r="W10" s="1">
        <f>$O$10/$S$10</f>
        <v>142.33333333333334</v>
      </c>
      <c r="X10" s="1">
        <f>$P$10/$T$10</f>
        <v>151.875</v>
      </c>
      <c r="Y10" s="1">
        <f>SUM($U$10:$X$10)/4</f>
        <v>149.56041666666667</v>
      </c>
      <c r="Z10">
        <f t="shared" si="12"/>
        <v>16</v>
      </c>
      <c r="AA10" s="3">
        <f t="shared" si="13"/>
        <v>0.5714285714285714</v>
      </c>
    </row>
    <row r="11" spans="1:27" x14ac:dyDescent="0.3">
      <c r="A11" s="15" t="s">
        <v>77</v>
      </c>
      <c r="B11" s="4"/>
      <c r="C11" s="4">
        <v>147</v>
      </c>
      <c r="D11" s="4">
        <v>143</v>
      </c>
      <c r="E11" s="4">
        <v>156</v>
      </c>
      <c r="F11" s="4">
        <f t="shared" si="2"/>
        <v>446</v>
      </c>
      <c r="G11" s="4">
        <v>1</v>
      </c>
      <c r="H11" s="7">
        <f t="shared" si="3"/>
        <v>3</v>
      </c>
      <c r="L11" t="s">
        <v>77</v>
      </c>
      <c r="M11">
        <f t="shared" si="4"/>
        <v>3510</v>
      </c>
      <c r="N11">
        <f t="shared" si="5"/>
        <v>3729</v>
      </c>
      <c r="O11">
        <f t="shared" si="6"/>
        <v>3636</v>
      </c>
      <c r="P11">
        <f t="shared" si="7"/>
        <v>3601</v>
      </c>
      <c r="Q11">
        <f t="shared" si="8"/>
        <v>20</v>
      </c>
      <c r="R11">
        <f t="shared" si="9"/>
        <v>21</v>
      </c>
      <c r="S11">
        <f t="shared" si="10"/>
        <v>20</v>
      </c>
      <c r="T11">
        <f t="shared" si="11"/>
        <v>20</v>
      </c>
      <c r="U11" s="1">
        <f>$M$11/$Q$11</f>
        <v>175.5</v>
      </c>
      <c r="V11" s="1">
        <f>$N$11/$R$11</f>
        <v>177.57142857142858</v>
      </c>
      <c r="W11" s="1">
        <f>$O$11/$S$11</f>
        <v>181.8</v>
      </c>
      <c r="X11" s="1">
        <f>$P$11/$T$11</f>
        <v>180.05</v>
      </c>
      <c r="Y11" s="1">
        <f>SUM($U$11:$X$11)/4</f>
        <v>178.73035714285714</v>
      </c>
      <c r="Z11">
        <f t="shared" si="12"/>
        <v>54</v>
      </c>
      <c r="AA11" s="3">
        <f t="shared" si="13"/>
        <v>0.66666666666666663</v>
      </c>
    </row>
    <row r="12" spans="1:27" x14ac:dyDescent="0.3">
      <c r="A12" s="15" t="s">
        <v>15</v>
      </c>
      <c r="B12" s="4">
        <v>118</v>
      </c>
      <c r="C12" s="4"/>
      <c r="D12" s="4"/>
      <c r="E12" s="4"/>
      <c r="F12" s="4">
        <f t="shared" si="2"/>
        <v>118</v>
      </c>
      <c r="G12" s="4">
        <v>0</v>
      </c>
      <c r="H12" s="7">
        <f t="shared" si="3"/>
        <v>1</v>
      </c>
      <c r="L12" t="s">
        <v>15</v>
      </c>
      <c r="M12">
        <f t="shared" si="4"/>
        <v>2889</v>
      </c>
      <c r="N12">
        <f t="shared" si="5"/>
        <v>2824</v>
      </c>
      <c r="O12">
        <f t="shared" si="6"/>
        <v>2897</v>
      </c>
      <c r="P12">
        <f t="shared" si="7"/>
        <v>2831</v>
      </c>
      <c r="Q12">
        <f t="shared" si="8"/>
        <v>17</v>
      </c>
      <c r="R12">
        <f t="shared" si="9"/>
        <v>16</v>
      </c>
      <c r="S12">
        <f t="shared" si="10"/>
        <v>16</v>
      </c>
      <c r="T12">
        <f t="shared" si="11"/>
        <v>16</v>
      </c>
      <c r="U12" s="1">
        <f>$M$12/$Q$12</f>
        <v>169.94117647058823</v>
      </c>
      <c r="V12" s="1">
        <f>$N$12/$R$12</f>
        <v>176.5</v>
      </c>
      <c r="W12" s="1">
        <f>$O$12/$S$12</f>
        <v>181.0625</v>
      </c>
      <c r="X12" s="1">
        <f>$P$12/$T$12</f>
        <v>176.9375</v>
      </c>
      <c r="Y12" s="1">
        <f>SUM($U$12:$X$12)/4</f>
        <v>176.11029411764707</v>
      </c>
      <c r="Z12">
        <f t="shared" si="12"/>
        <v>45</v>
      </c>
      <c r="AA12" s="3">
        <f t="shared" si="13"/>
        <v>0.69230769230769229</v>
      </c>
    </row>
    <row r="13" spans="1:27" x14ac:dyDescent="0.3">
      <c r="A13" s="15" t="s">
        <v>27</v>
      </c>
      <c r="B13" s="4"/>
      <c r="C13" s="4"/>
      <c r="D13" s="4"/>
      <c r="E13" s="4"/>
      <c r="F13" s="4"/>
      <c r="G13" s="4"/>
      <c r="H13" s="7"/>
      <c r="L13" t="s">
        <v>27</v>
      </c>
      <c r="M13">
        <f t="shared" si="4"/>
        <v>0</v>
      </c>
      <c r="N13">
        <f t="shared" si="5"/>
        <v>0</v>
      </c>
      <c r="O13">
        <f t="shared" si="6"/>
        <v>239</v>
      </c>
      <c r="P13">
        <f t="shared" si="7"/>
        <v>151</v>
      </c>
      <c r="Q13">
        <f t="shared" si="8"/>
        <v>0</v>
      </c>
      <c r="R13">
        <f t="shared" si="9"/>
        <v>0</v>
      </c>
      <c r="S13">
        <f t="shared" si="10"/>
        <v>1</v>
      </c>
      <c r="T13">
        <f t="shared" si="11"/>
        <v>1</v>
      </c>
      <c r="U13" s="1">
        <v>0</v>
      </c>
      <c r="V13" s="1">
        <v>0</v>
      </c>
      <c r="W13" s="1">
        <f>$O$13/$S$13</f>
        <v>239</v>
      </c>
      <c r="X13" s="1">
        <f>$P$13/$T$13</f>
        <v>151</v>
      </c>
      <c r="Y13" s="1">
        <f>SUM($W$13:$X$13)/2</f>
        <v>195</v>
      </c>
      <c r="Z13">
        <f t="shared" si="12"/>
        <v>2</v>
      </c>
      <c r="AA13" s="3">
        <f t="shared" si="13"/>
        <v>1</v>
      </c>
    </row>
    <row r="14" spans="1:27" x14ac:dyDescent="0.3">
      <c r="A14" s="15" t="s">
        <v>28</v>
      </c>
      <c r="B14" s="4"/>
      <c r="C14" s="4"/>
      <c r="D14" s="4"/>
      <c r="E14" s="4"/>
      <c r="F14" s="4"/>
      <c r="G14" s="4"/>
      <c r="H14" s="7"/>
      <c r="L14" t="s">
        <v>28</v>
      </c>
      <c r="M14">
        <f t="shared" si="4"/>
        <v>653</v>
      </c>
      <c r="N14">
        <f t="shared" si="5"/>
        <v>848</v>
      </c>
      <c r="O14">
        <f t="shared" si="6"/>
        <v>699</v>
      </c>
      <c r="P14">
        <f t="shared" si="7"/>
        <v>634</v>
      </c>
      <c r="Q14">
        <f t="shared" si="8"/>
        <v>4</v>
      </c>
      <c r="R14">
        <f t="shared" si="9"/>
        <v>5</v>
      </c>
      <c r="S14">
        <f t="shared" si="10"/>
        <v>4</v>
      </c>
      <c r="T14">
        <f t="shared" si="11"/>
        <v>4</v>
      </c>
      <c r="U14" s="1">
        <f>$M$14/$Q$14</f>
        <v>163.25</v>
      </c>
      <c r="V14" s="1">
        <f>$N$14/$R$14</f>
        <v>169.6</v>
      </c>
      <c r="W14" s="1">
        <f>$O$14/$S$14</f>
        <v>174.75</v>
      </c>
      <c r="X14" s="1">
        <f>$P$14/$T$14</f>
        <v>158.5</v>
      </c>
      <c r="Y14" s="1">
        <f>SUM($U$14:$X$14)/4</f>
        <v>166.52500000000001</v>
      </c>
      <c r="Z14">
        <f t="shared" si="12"/>
        <v>9</v>
      </c>
      <c r="AA14" s="3">
        <f t="shared" si="13"/>
        <v>0.52941176470588236</v>
      </c>
    </row>
    <row r="15" spans="1:27" x14ac:dyDescent="0.3">
      <c r="A15" s="15" t="s">
        <v>29</v>
      </c>
      <c r="B15" s="4"/>
      <c r="C15" s="4"/>
      <c r="D15" s="4"/>
      <c r="E15" s="4"/>
      <c r="F15" s="4"/>
      <c r="G15" s="4"/>
      <c r="H15" s="7"/>
      <c r="L15" t="s">
        <v>29</v>
      </c>
      <c r="M15">
        <f t="shared" si="4"/>
        <v>507</v>
      </c>
      <c r="N15">
        <f t="shared" si="5"/>
        <v>538</v>
      </c>
      <c r="O15">
        <f t="shared" si="6"/>
        <v>498</v>
      </c>
      <c r="P15">
        <f t="shared" si="7"/>
        <v>617</v>
      </c>
      <c r="Q15">
        <f t="shared" si="8"/>
        <v>3</v>
      </c>
      <c r="R15">
        <f t="shared" si="9"/>
        <v>3</v>
      </c>
      <c r="S15">
        <f t="shared" si="10"/>
        <v>3</v>
      </c>
      <c r="T15">
        <f t="shared" si="11"/>
        <v>4</v>
      </c>
      <c r="U15" s="1">
        <f>$M$15/$Q$15</f>
        <v>169</v>
      </c>
      <c r="V15" s="1">
        <f>$N$15/$R$15</f>
        <v>179.33333333333334</v>
      </c>
      <c r="W15" s="1">
        <f>$O$15/$S$15</f>
        <v>166</v>
      </c>
      <c r="X15" s="1">
        <f>$P$15/$T$15</f>
        <v>154.25</v>
      </c>
      <c r="Y15" s="1">
        <f>SUM($U$15:$X$15)/4</f>
        <v>167.14583333333334</v>
      </c>
      <c r="Z15">
        <f t="shared" si="12"/>
        <v>8</v>
      </c>
      <c r="AA15" s="3">
        <f t="shared" si="13"/>
        <v>0.61538461538461542</v>
      </c>
    </row>
    <row r="16" spans="1:27" ht="15" thickBot="1" x14ac:dyDescent="0.35">
      <c r="A16" s="16" t="s">
        <v>33</v>
      </c>
      <c r="B16" s="10"/>
      <c r="C16" s="10"/>
      <c r="D16" s="10"/>
      <c r="E16" s="10"/>
      <c r="F16" s="10"/>
      <c r="G16" s="10"/>
      <c r="H16" s="11"/>
      <c r="L16" t="s">
        <v>33</v>
      </c>
      <c r="M16">
        <f>SUM(B16,B34,B52,B70,B88,B106,B125,B144,B163,B182,B200,B218,B236,B254,B272,B290,B308,B326,B344,B362,B380,B398)</f>
        <v>145</v>
      </c>
      <c r="N16">
        <f t="shared" si="5"/>
        <v>125</v>
      </c>
      <c r="O16">
        <f t="shared" si="6"/>
        <v>484</v>
      </c>
      <c r="P16">
        <f t="shared" si="7"/>
        <v>411</v>
      </c>
      <c r="Q16">
        <f t="shared" si="8"/>
        <v>1</v>
      </c>
      <c r="R16">
        <f t="shared" si="9"/>
        <v>1</v>
      </c>
      <c r="S16">
        <f t="shared" si="10"/>
        <v>3</v>
      </c>
      <c r="T16">
        <f t="shared" si="11"/>
        <v>3</v>
      </c>
      <c r="U16" s="1">
        <f>$M$16/$Q$16</f>
        <v>145</v>
      </c>
      <c r="V16" s="1">
        <f>$N$16/$R$16</f>
        <v>125</v>
      </c>
      <c r="W16" s="1">
        <f>$O$16/$S$16</f>
        <v>161.33333333333334</v>
      </c>
      <c r="X16" s="1">
        <f>$P$16/$T$16</f>
        <v>137</v>
      </c>
      <c r="Y16" s="1">
        <f>SUM($U$16:$X$16)/4</f>
        <v>142.08333333333334</v>
      </c>
      <c r="Z16">
        <f t="shared" si="12"/>
        <v>3</v>
      </c>
      <c r="AA16" s="3">
        <f t="shared" si="13"/>
        <v>0.375</v>
      </c>
    </row>
    <row r="17" spans="1:27" ht="15" thickBot="1" x14ac:dyDescent="0.35">
      <c r="A17" s="13" t="s">
        <v>62</v>
      </c>
      <c r="B17" s="17">
        <f>SUM(B4:B16)</f>
        <v>1238</v>
      </c>
      <c r="C17" s="17">
        <f t="shared" ref="C17:F17" si="14">SUM(C4:C16)</f>
        <v>1275</v>
      </c>
      <c r="D17" s="17">
        <f t="shared" si="14"/>
        <v>1155</v>
      </c>
      <c r="E17" s="17">
        <f t="shared" si="14"/>
        <v>1252</v>
      </c>
      <c r="F17" s="17">
        <f t="shared" si="14"/>
        <v>4920</v>
      </c>
      <c r="G17" s="17">
        <f>SUM(G4:G16)</f>
        <v>16</v>
      </c>
      <c r="H17" s="18">
        <f t="shared" ref="H17" si="15">SUM(H4:H16)</f>
        <v>32</v>
      </c>
      <c r="L17" t="s">
        <v>62</v>
      </c>
      <c r="M17" s="2">
        <f>SUM(M4:M16)</f>
        <v>30656</v>
      </c>
      <c r="N17" s="2">
        <f t="shared" ref="N17:Z17" si="16">SUM(N4:N16)</f>
        <v>30451</v>
      </c>
      <c r="O17" s="2">
        <f t="shared" si="16"/>
        <v>30932</v>
      </c>
      <c r="P17" s="2">
        <f t="shared" si="16"/>
        <v>30603</v>
      </c>
      <c r="Q17" s="2">
        <f t="shared" si="16"/>
        <v>176</v>
      </c>
      <c r="R17" s="2">
        <f t="shared" si="16"/>
        <v>176</v>
      </c>
      <c r="S17" s="2">
        <f t="shared" si="16"/>
        <v>176</v>
      </c>
      <c r="T17" s="2">
        <f t="shared" si="16"/>
        <v>176</v>
      </c>
      <c r="U17" s="1">
        <f>$M$17/$Q$17</f>
        <v>174.18181818181819</v>
      </c>
      <c r="V17" s="1">
        <f>$N$17/$R$17</f>
        <v>173.01704545454547</v>
      </c>
      <c r="W17" s="1">
        <f>$O$17/$S$17</f>
        <v>175.75</v>
      </c>
      <c r="X17" s="1">
        <f>$P$17/$T$17</f>
        <v>173.88068181818181</v>
      </c>
      <c r="Y17" s="1">
        <f>SUM($U$17:$X$17)/4</f>
        <v>174.20738636363637</v>
      </c>
      <c r="Z17">
        <f t="shared" si="16"/>
        <v>436</v>
      </c>
      <c r="AA17" s="3">
        <f>Z17/SUM(Q17:T17)</f>
        <v>0.61931818181818177</v>
      </c>
    </row>
    <row r="18" spans="1:27" ht="15" thickBot="1" x14ac:dyDescent="0.35">
      <c r="A18" s="32"/>
      <c r="B18" s="32"/>
      <c r="C18" s="32"/>
      <c r="D18" s="32"/>
      <c r="E18" s="32"/>
      <c r="F18" s="32"/>
      <c r="G18" s="32"/>
      <c r="H18" s="32"/>
    </row>
    <row r="19" spans="1:27" x14ac:dyDescent="0.3">
      <c r="A19" s="26">
        <v>40782</v>
      </c>
      <c r="B19" s="27"/>
      <c r="C19" s="27" t="s">
        <v>16</v>
      </c>
      <c r="D19" s="27"/>
      <c r="E19" s="27" t="s">
        <v>1</v>
      </c>
      <c r="F19" s="27"/>
      <c r="G19" s="27">
        <v>13</v>
      </c>
      <c r="H19" s="28">
        <v>7</v>
      </c>
      <c r="U19" s="1">
        <f>Y17*4*8</f>
        <v>5574.636363636364</v>
      </c>
    </row>
    <row r="20" spans="1:27" ht="15" thickBot="1" x14ac:dyDescent="0.35">
      <c r="A20" s="29" t="s">
        <v>18</v>
      </c>
      <c r="B20" s="30"/>
      <c r="C20" s="30"/>
      <c r="D20" s="30"/>
      <c r="E20" s="30"/>
      <c r="F20" s="30"/>
      <c r="G20" s="30" t="s">
        <v>63</v>
      </c>
      <c r="H20" s="31">
        <f>G19-(G35/2)</f>
        <v>3</v>
      </c>
      <c r="M20" t="s">
        <v>80</v>
      </c>
    </row>
    <row r="21" spans="1:27" ht="15" thickBot="1" x14ac:dyDescent="0.35">
      <c r="A21" s="25"/>
      <c r="B21" s="25" t="s">
        <v>2</v>
      </c>
      <c r="C21" s="25" t="s">
        <v>3</v>
      </c>
      <c r="D21" s="25" t="s">
        <v>4</v>
      </c>
      <c r="E21" s="25" t="s">
        <v>5</v>
      </c>
      <c r="F21" s="25" t="s">
        <v>6</v>
      </c>
      <c r="G21" s="25" t="s">
        <v>7</v>
      </c>
      <c r="H21" s="25" t="s">
        <v>61</v>
      </c>
      <c r="L21" t="s">
        <v>8</v>
      </c>
      <c r="M21" s="1">
        <f>_xlfn.STDEV.P(B4,B22,B40,B58,B76,B94,B113,B132,B151,B170,B188,B206,B224,B242,B260,B278,B296,B314,B332,B350,B368,B386)</f>
        <v>28.671983618649392</v>
      </c>
      <c r="N21" s="1">
        <f t="shared" ref="N21:P21" si="17">_xlfn.STDEV.P(C4,C22,C40,C58,C76,C94,C113,C132,C151,C170,C188,C206,C224,C242,C260,C278,C296,C314,C332,C350,C368,C386)</f>
        <v>23.383481136961723</v>
      </c>
      <c r="O21" s="1">
        <f t="shared" si="17"/>
        <v>21.087873593570613</v>
      </c>
      <c r="P21" s="1">
        <f t="shared" si="17"/>
        <v>22.420936927309988</v>
      </c>
      <c r="Q21" s="1">
        <f>AVERAGE(M21:P21)</f>
        <v>23.891068819122928</v>
      </c>
      <c r="T21" t="s">
        <v>81</v>
      </c>
      <c r="U21">
        <f>SUM(H2,H20,H38,H56,H74,H92,H111,H130,H149,H168,H186,H204,H222,H240,H258,H276,H294,H312,H330,H348,H366,H384,)</f>
        <v>60</v>
      </c>
      <c r="V21" t="s">
        <v>83</v>
      </c>
      <c r="W21">
        <f>U21/88</f>
        <v>0.68181818181818177</v>
      </c>
    </row>
    <row r="22" spans="1:27" x14ac:dyDescent="0.3">
      <c r="A22" s="19" t="s">
        <v>8</v>
      </c>
      <c r="B22" s="5">
        <v>244</v>
      </c>
      <c r="C22" s="5">
        <v>136</v>
      </c>
      <c r="D22" s="5">
        <v>187</v>
      </c>
      <c r="E22" s="5">
        <v>153</v>
      </c>
      <c r="F22" s="5">
        <f t="shared" ref="F22:F30" si="18">SUM(B22:E22)</f>
        <v>720</v>
      </c>
      <c r="G22" s="5">
        <v>2</v>
      </c>
      <c r="H22" s="6">
        <f t="shared" ref="H22:H34" si="19">COUNT(B22:E22)</f>
        <v>4</v>
      </c>
      <c r="L22" t="s">
        <v>9</v>
      </c>
      <c r="M22" s="1">
        <f t="shared" ref="M22:M33" si="20">_xlfn.STDEV.P(B5,B23,B41,B59,B77,B95,B114,B133,B152,B171,B189,B207,B225,B243,B261,B279,B297,B315,B333,B351,B369,B387)</f>
        <v>30.283692654898058</v>
      </c>
      <c r="N22" s="1">
        <f t="shared" ref="N22:N33" si="21">_xlfn.STDEV.P(C5,C23,C41,C59,C77,C95,C114,C133,C152,C171,C189,C207,C225,C243,C261,C279,C297,C315,C333,C351,C369,C387)</f>
        <v>18.800902183206379</v>
      </c>
      <c r="O22" s="1">
        <f t="shared" ref="O22:O33" si="22">_xlfn.STDEV.P(D5,D23,D41,D59,D77,D95,D114,D133,D152,D171,D189,D207,D225,D243,D261,D279,D297,D315,D333,D351,D369,D387)</f>
        <v>21.146825024499069</v>
      </c>
      <c r="P22" s="1">
        <f t="shared" ref="P22:P33" si="23">_xlfn.STDEV.P(E5,E23,E41,E59,E77,E95,E114,E133,E152,E171,E189,E207,E225,E243,E261,E279,E297,E315,E333,E351,E369,E387)</f>
        <v>26.197315124414775</v>
      </c>
      <c r="Q22" s="1">
        <f t="shared" ref="Q22:Q33" si="24">AVERAGE(M22:P22)</f>
        <v>24.107183746754568</v>
      </c>
      <c r="T22" t="s">
        <v>82</v>
      </c>
      <c r="U22">
        <f>SUM(H38,H56,H74,H130,H186,H222,H240,H294,H312,H330,H384)</f>
        <v>36</v>
      </c>
      <c r="V22" t="s">
        <v>84</v>
      </c>
      <c r="W22">
        <f>U22/44</f>
        <v>0.81818181818181823</v>
      </c>
    </row>
    <row r="23" spans="1:27" x14ac:dyDescent="0.3">
      <c r="A23" s="15" t="s">
        <v>9</v>
      </c>
      <c r="B23" s="4">
        <v>192</v>
      </c>
      <c r="C23" s="4">
        <v>169</v>
      </c>
      <c r="D23" s="4">
        <v>160</v>
      </c>
      <c r="E23" s="4">
        <v>178</v>
      </c>
      <c r="F23" s="4">
        <f t="shared" si="18"/>
        <v>699</v>
      </c>
      <c r="G23" s="4">
        <v>3</v>
      </c>
      <c r="H23" s="7">
        <f t="shared" si="19"/>
        <v>4</v>
      </c>
      <c r="L23" t="s">
        <v>10</v>
      </c>
      <c r="M23" s="1">
        <f t="shared" si="20"/>
        <v>23.79156953972215</v>
      </c>
      <c r="N23" s="1">
        <f t="shared" si="21"/>
        <v>20.61263899714427</v>
      </c>
      <c r="O23" s="1">
        <f t="shared" si="22"/>
        <v>26.549801633138483</v>
      </c>
      <c r="P23" s="1">
        <f t="shared" si="23"/>
        <v>24.048888341686695</v>
      </c>
      <c r="Q23" s="1">
        <f t="shared" si="24"/>
        <v>23.750724627922899</v>
      </c>
      <c r="T23" t="s">
        <v>85</v>
      </c>
      <c r="U23">
        <v>24</v>
      </c>
      <c r="V23" t="s">
        <v>84</v>
      </c>
      <c r="W23">
        <f>24/44</f>
        <v>0.54545454545454541</v>
      </c>
    </row>
    <row r="24" spans="1:27" x14ac:dyDescent="0.3">
      <c r="A24" s="15" t="s">
        <v>10</v>
      </c>
      <c r="B24" s="4">
        <v>181</v>
      </c>
      <c r="C24" s="4">
        <v>181</v>
      </c>
      <c r="D24" s="4">
        <v>164</v>
      </c>
      <c r="E24" s="4">
        <v>202</v>
      </c>
      <c r="F24" s="4">
        <f t="shared" si="18"/>
        <v>728</v>
      </c>
      <c r="G24" s="4">
        <v>2</v>
      </c>
      <c r="H24" s="7">
        <f t="shared" si="19"/>
        <v>4</v>
      </c>
      <c r="L24" t="s">
        <v>11</v>
      </c>
      <c r="M24" s="1">
        <f t="shared" si="20"/>
        <v>21.853044537445019</v>
      </c>
      <c r="N24" s="1">
        <f t="shared" si="21"/>
        <v>23.811761799581316</v>
      </c>
      <c r="O24" s="1">
        <f t="shared" si="22"/>
        <v>21.312471777980075</v>
      </c>
      <c r="P24" s="1">
        <f t="shared" si="23"/>
        <v>24.684990691351267</v>
      </c>
      <c r="Q24" s="1">
        <f t="shared" si="24"/>
        <v>22.915567201589418</v>
      </c>
    </row>
    <row r="25" spans="1:27" x14ac:dyDescent="0.3">
      <c r="A25" s="15" t="s">
        <v>11</v>
      </c>
      <c r="B25" s="4">
        <v>132</v>
      </c>
      <c r="C25" s="4">
        <v>158</v>
      </c>
      <c r="D25" s="4">
        <v>144</v>
      </c>
      <c r="E25" s="4">
        <v>148</v>
      </c>
      <c r="F25" s="4">
        <f t="shared" si="18"/>
        <v>582</v>
      </c>
      <c r="G25" s="4">
        <v>2</v>
      </c>
      <c r="H25" s="7">
        <f t="shared" si="19"/>
        <v>4</v>
      </c>
      <c r="L25" t="s">
        <v>12</v>
      </c>
      <c r="M25" s="1">
        <f t="shared" si="20"/>
        <v>21.611330055710582</v>
      </c>
      <c r="N25" s="1">
        <f t="shared" si="21"/>
        <v>25.666809773848836</v>
      </c>
      <c r="O25" s="1">
        <f t="shared" si="22"/>
        <v>24.132040359257367</v>
      </c>
      <c r="P25" s="1">
        <f t="shared" si="23"/>
        <v>27.78801097090269</v>
      </c>
      <c r="Q25" s="1">
        <f t="shared" si="24"/>
        <v>24.799547789929868</v>
      </c>
    </row>
    <row r="26" spans="1:27" x14ac:dyDescent="0.3">
      <c r="A26" s="15" t="s">
        <v>12</v>
      </c>
      <c r="B26" s="4">
        <v>181</v>
      </c>
      <c r="C26" s="4">
        <v>136</v>
      </c>
      <c r="D26" s="4">
        <v>193</v>
      </c>
      <c r="E26" s="4">
        <v>142</v>
      </c>
      <c r="F26" s="4">
        <f t="shared" si="18"/>
        <v>652</v>
      </c>
      <c r="G26" s="4">
        <v>2</v>
      </c>
      <c r="H26" s="7">
        <f t="shared" si="19"/>
        <v>4</v>
      </c>
      <c r="L26" t="s">
        <v>13</v>
      </c>
      <c r="M26" s="1">
        <f t="shared" si="20"/>
        <v>22.532818091762572</v>
      </c>
      <c r="N26" s="1">
        <f t="shared" si="21"/>
        <v>25.367098167143354</v>
      </c>
      <c r="O26" s="1">
        <f t="shared" si="22"/>
        <v>21.378201514626994</v>
      </c>
      <c r="P26" s="1">
        <f t="shared" si="23"/>
        <v>24.261388221797066</v>
      </c>
      <c r="Q26" s="1">
        <f t="shared" si="24"/>
        <v>23.384876498832497</v>
      </c>
    </row>
    <row r="27" spans="1:27" x14ac:dyDescent="0.3">
      <c r="A27" s="15" t="s">
        <v>13</v>
      </c>
      <c r="B27" s="4">
        <v>175</v>
      </c>
      <c r="C27" s="4">
        <v>112</v>
      </c>
      <c r="D27" s="4">
        <v>163</v>
      </c>
      <c r="E27" s="4">
        <v>169</v>
      </c>
      <c r="F27" s="4">
        <f t="shared" si="18"/>
        <v>619</v>
      </c>
      <c r="G27" s="4">
        <v>3</v>
      </c>
      <c r="H27" s="7">
        <f t="shared" si="19"/>
        <v>4</v>
      </c>
      <c r="L27" t="s">
        <v>14</v>
      </c>
      <c r="M27" s="1">
        <f t="shared" si="20"/>
        <v>19.239542614105982</v>
      </c>
      <c r="N27" s="1">
        <f t="shared" si="21"/>
        <v>7.5369460363966754</v>
      </c>
      <c r="O27" s="1">
        <f t="shared" si="22"/>
        <v>22.130923563597108</v>
      </c>
      <c r="P27" s="1">
        <f t="shared" si="23"/>
        <v>21.670472422169297</v>
      </c>
      <c r="Q27" s="1">
        <f t="shared" si="24"/>
        <v>17.644471159067265</v>
      </c>
    </row>
    <row r="28" spans="1:27" x14ac:dyDescent="0.3">
      <c r="A28" s="15" t="s">
        <v>14</v>
      </c>
      <c r="B28" s="4"/>
      <c r="C28" s="4"/>
      <c r="D28" s="4"/>
      <c r="E28" s="4"/>
      <c r="F28" s="4"/>
      <c r="G28" s="4"/>
      <c r="H28" s="7"/>
      <c r="L28" t="s">
        <v>77</v>
      </c>
      <c r="M28" s="1">
        <f t="shared" si="20"/>
        <v>20.936809690112771</v>
      </c>
      <c r="N28" s="1">
        <f t="shared" si="21"/>
        <v>19.436272983342079</v>
      </c>
      <c r="O28" s="1">
        <f t="shared" si="22"/>
        <v>26.443524727237101</v>
      </c>
      <c r="P28" s="1">
        <f t="shared" si="23"/>
        <v>26.867219804066067</v>
      </c>
      <c r="Q28" s="1">
        <f t="shared" si="24"/>
        <v>23.420956801189504</v>
      </c>
    </row>
    <row r="29" spans="1:27" x14ac:dyDescent="0.3">
      <c r="A29" s="15" t="s">
        <v>77</v>
      </c>
      <c r="B29" s="4">
        <v>199</v>
      </c>
      <c r="C29" s="4">
        <v>160</v>
      </c>
      <c r="D29" s="4">
        <v>183</v>
      </c>
      <c r="E29" s="4">
        <v>137</v>
      </c>
      <c r="F29" s="4">
        <f t="shared" si="18"/>
        <v>679</v>
      </c>
      <c r="G29" s="4">
        <v>3</v>
      </c>
      <c r="H29" s="7">
        <f t="shared" si="19"/>
        <v>4</v>
      </c>
      <c r="L29" t="s">
        <v>15</v>
      </c>
      <c r="M29" s="1">
        <f t="shared" si="20"/>
        <v>22.303971126857245</v>
      </c>
      <c r="N29" s="1">
        <f t="shared" si="21"/>
        <v>20.003124755897513</v>
      </c>
      <c r="O29" s="1">
        <f t="shared" si="22"/>
        <v>21.698124198879498</v>
      </c>
      <c r="P29" s="1">
        <f t="shared" si="23"/>
        <v>18.548816505373058</v>
      </c>
      <c r="Q29" s="1">
        <f t="shared" si="24"/>
        <v>20.638509146751829</v>
      </c>
    </row>
    <row r="30" spans="1:27" x14ac:dyDescent="0.3">
      <c r="A30" s="15" t="s">
        <v>15</v>
      </c>
      <c r="B30" s="4">
        <v>167</v>
      </c>
      <c r="C30" s="4">
        <v>138</v>
      </c>
      <c r="D30" s="4">
        <v>192</v>
      </c>
      <c r="E30" s="4">
        <v>181</v>
      </c>
      <c r="F30" s="4">
        <f t="shared" si="18"/>
        <v>678</v>
      </c>
      <c r="G30" s="4">
        <v>3</v>
      </c>
      <c r="H30" s="7">
        <f t="shared" si="19"/>
        <v>4</v>
      </c>
      <c r="L30" t="s">
        <v>27</v>
      </c>
      <c r="M30" s="1">
        <v>0</v>
      </c>
      <c r="N30" s="1">
        <v>0</v>
      </c>
      <c r="O30" s="1">
        <f t="shared" si="22"/>
        <v>0</v>
      </c>
      <c r="P30" s="1">
        <f t="shared" si="23"/>
        <v>0</v>
      </c>
      <c r="Q30" s="1">
        <f t="shared" si="24"/>
        <v>0</v>
      </c>
    </row>
    <row r="31" spans="1:27" x14ac:dyDescent="0.3">
      <c r="A31" s="15" t="s">
        <v>27</v>
      </c>
      <c r="B31" s="4"/>
      <c r="C31" s="4"/>
      <c r="D31" s="4"/>
      <c r="E31" s="4"/>
      <c r="F31" s="4"/>
      <c r="G31" s="4"/>
      <c r="H31" s="7">
        <f t="shared" si="19"/>
        <v>0</v>
      </c>
      <c r="L31" t="s">
        <v>28</v>
      </c>
      <c r="M31" s="1">
        <f t="shared" si="20"/>
        <v>15.848895860595462</v>
      </c>
      <c r="N31" s="1">
        <f t="shared" si="21"/>
        <v>17.951044537853502</v>
      </c>
      <c r="O31" s="1">
        <f t="shared" si="22"/>
        <v>26.022826518270456</v>
      </c>
      <c r="P31" s="1">
        <f t="shared" si="23"/>
        <v>25.753640519351823</v>
      </c>
      <c r="Q31" s="1">
        <f t="shared" si="24"/>
        <v>21.394101859017812</v>
      </c>
    </row>
    <row r="32" spans="1:27" x14ac:dyDescent="0.3">
      <c r="A32" s="15" t="s">
        <v>28</v>
      </c>
      <c r="B32" s="4"/>
      <c r="C32" s="4"/>
      <c r="D32" s="4"/>
      <c r="E32" s="4"/>
      <c r="F32" s="4"/>
      <c r="G32" s="4"/>
      <c r="H32" s="7">
        <f t="shared" si="19"/>
        <v>0</v>
      </c>
      <c r="L32" t="s">
        <v>29</v>
      </c>
      <c r="M32" s="1">
        <f t="shared" si="20"/>
        <v>21.77154105707724</v>
      </c>
      <c r="N32" s="1">
        <f t="shared" si="21"/>
        <v>6.5996632910744433</v>
      </c>
      <c r="O32" s="1">
        <f t="shared" si="22"/>
        <v>7.8740078740118111</v>
      </c>
      <c r="P32" s="1">
        <f t="shared" si="23"/>
        <v>23.562417108607512</v>
      </c>
      <c r="Q32" s="1">
        <f t="shared" si="24"/>
        <v>14.951907332692752</v>
      </c>
    </row>
    <row r="33" spans="1:25" x14ac:dyDescent="0.3">
      <c r="A33" s="15" t="s">
        <v>29</v>
      </c>
      <c r="B33" s="4"/>
      <c r="C33" s="4"/>
      <c r="D33" s="4"/>
      <c r="E33" s="4"/>
      <c r="F33" s="4"/>
      <c r="G33" s="4"/>
      <c r="H33" s="7">
        <f t="shared" si="19"/>
        <v>0</v>
      </c>
      <c r="L33" t="s">
        <v>33</v>
      </c>
      <c r="M33" s="1">
        <f t="shared" si="20"/>
        <v>0</v>
      </c>
      <c r="N33" s="1">
        <f t="shared" si="21"/>
        <v>0</v>
      </c>
      <c r="O33" s="1">
        <f t="shared" si="22"/>
        <v>20.401524997465806</v>
      </c>
      <c r="P33" s="1">
        <f t="shared" si="23"/>
        <v>12.832251036613439</v>
      </c>
      <c r="Q33" s="1">
        <f t="shared" si="24"/>
        <v>8.3084440085198104</v>
      </c>
    </row>
    <row r="34" spans="1:25" ht="15" thickBot="1" x14ac:dyDescent="0.35">
      <c r="A34" s="16" t="s">
        <v>33</v>
      </c>
      <c r="B34" s="10"/>
      <c r="C34" s="10"/>
      <c r="D34" s="10"/>
      <c r="E34" s="10"/>
      <c r="F34" s="10"/>
      <c r="G34" s="10"/>
      <c r="H34" s="11">
        <f t="shared" si="19"/>
        <v>0</v>
      </c>
    </row>
    <row r="35" spans="1:25" ht="15" thickBot="1" x14ac:dyDescent="0.35">
      <c r="A35" s="13" t="s">
        <v>62</v>
      </c>
      <c r="B35" s="17">
        <f>SUM(B22:B34)</f>
        <v>1471</v>
      </c>
      <c r="C35" s="17">
        <f t="shared" ref="C35" si="25">SUM(C22:C34)</f>
        <v>1190</v>
      </c>
      <c r="D35" s="17">
        <f t="shared" ref="D35" si="26">SUM(D22:D34)</f>
        <v>1386</v>
      </c>
      <c r="E35" s="17">
        <f t="shared" ref="E35" si="27">SUM(E22:E34)</f>
        <v>1310</v>
      </c>
      <c r="F35" s="17">
        <f t="shared" ref="F35" si="28">SUM(F22:F34)</f>
        <v>5357</v>
      </c>
      <c r="G35" s="17">
        <f>SUM(G22:G34)</f>
        <v>20</v>
      </c>
      <c r="H35" s="18">
        <f t="shared" ref="H35" si="29">SUM(H22:H34)</f>
        <v>32</v>
      </c>
    </row>
    <row r="36" spans="1:25" ht="15" thickBot="1" x14ac:dyDescent="0.35">
      <c r="L36" t="s">
        <v>8</v>
      </c>
      <c r="M36" t="s">
        <v>9</v>
      </c>
      <c r="N36" t="s">
        <v>10</v>
      </c>
      <c r="O36" t="s">
        <v>11</v>
      </c>
      <c r="P36" t="s">
        <v>12</v>
      </c>
      <c r="Q36" t="s">
        <v>13</v>
      </c>
      <c r="R36" t="s">
        <v>14</v>
      </c>
      <c r="S36" t="s">
        <v>77</v>
      </c>
      <c r="T36" t="s">
        <v>15</v>
      </c>
      <c r="U36" t="s">
        <v>27</v>
      </c>
      <c r="V36" t="s">
        <v>28</v>
      </c>
      <c r="W36" t="s">
        <v>29</v>
      </c>
      <c r="X36" t="s">
        <v>33</v>
      </c>
      <c r="Y36" t="s">
        <v>62</v>
      </c>
    </row>
    <row r="37" spans="1:25" x14ac:dyDescent="0.3">
      <c r="A37" s="20">
        <v>40789</v>
      </c>
      <c r="B37" s="21"/>
      <c r="C37" s="21" t="s">
        <v>19</v>
      </c>
      <c r="D37" s="21"/>
      <c r="E37" s="21" t="s">
        <v>20</v>
      </c>
      <c r="F37" s="21"/>
      <c r="G37" s="21">
        <v>14</v>
      </c>
      <c r="H37" s="22">
        <v>6</v>
      </c>
      <c r="K37" t="s">
        <v>86</v>
      </c>
      <c r="L37" s="1">
        <f>L38</f>
        <v>28.671983618649392</v>
      </c>
      <c r="M37" s="1">
        <f t="shared" ref="M37:Y37" si="30">M38</f>
        <v>30.283692654898058</v>
      </c>
      <c r="N37" s="1">
        <f t="shared" si="30"/>
        <v>23.79156953972215</v>
      </c>
      <c r="O37" s="1">
        <f t="shared" si="30"/>
        <v>21.853044537445019</v>
      </c>
      <c r="P37" s="1">
        <f t="shared" si="30"/>
        <v>21.611330055710582</v>
      </c>
      <c r="Q37" s="1">
        <f t="shared" si="30"/>
        <v>22.532818091762572</v>
      </c>
      <c r="R37" s="1">
        <f t="shared" si="30"/>
        <v>19.239542614105982</v>
      </c>
      <c r="S37" s="1">
        <f t="shared" si="30"/>
        <v>20.936809690112771</v>
      </c>
      <c r="T37" s="1">
        <f t="shared" si="30"/>
        <v>22.303971126857245</v>
      </c>
      <c r="U37" s="1">
        <f t="shared" si="30"/>
        <v>0</v>
      </c>
      <c r="V37" s="1">
        <f t="shared" si="30"/>
        <v>15.848895860595462</v>
      </c>
      <c r="W37" s="1">
        <f t="shared" si="30"/>
        <v>21.77154105707724</v>
      </c>
      <c r="X37" s="1">
        <f t="shared" si="30"/>
        <v>0</v>
      </c>
      <c r="Y37" s="1">
        <f t="shared" si="30"/>
        <v>0</v>
      </c>
    </row>
    <row r="38" spans="1:25" ht="15" thickBot="1" x14ac:dyDescent="0.35">
      <c r="A38" s="12" t="s">
        <v>21</v>
      </c>
      <c r="B38" s="23"/>
      <c r="C38" s="23"/>
      <c r="D38" s="23"/>
      <c r="E38" s="23"/>
      <c r="F38" s="23"/>
      <c r="G38" s="23" t="s">
        <v>63</v>
      </c>
      <c r="H38" s="24">
        <f>G37-(G53/2)</f>
        <v>3</v>
      </c>
      <c r="K38" t="s">
        <v>101</v>
      </c>
      <c r="L38" s="1">
        <v>28.671983618649392</v>
      </c>
      <c r="M38" s="1">
        <v>30.283692654898058</v>
      </c>
      <c r="N38" s="1">
        <v>23.79156953972215</v>
      </c>
      <c r="O38" s="1">
        <v>21.853044537445019</v>
      </c>
      <c r="P38" s="1">
        <v>21.611330055710582</v>
      </c>
      <c r="Q38" s="1">
        <v>22.532818091762572</v>
      </c>
      <c r="R38" s="1">
        <v>19.239542614105982</v>
      </c>
      <c r="S38" s="1">
        <v>20.936809690112771</v>
      </c>
      <c r="T38" s="1">
        <v>22.303971126857245</v>
      </c>
      <c r="U38" s="1">
        <v>0</v>
      </c>
      <c r="V38" s="1">
        <v>15.848895860595462</v>
      </c>
      <c r="W38" s="1">
        <v>21.77154105707724</v>
      </c>
      <c r="X38" s="1">
        <v>0</v>
      </c>
      <c r="Y38" s="1">
        <v>0</v>
      </c>
    </row>
    <row r="39" spans="1:25" ht="15" thickBot="1" x14ac:dyDescent="0.35">
      <c r="A39" s="25"/>
      <c r="B39" s="25" t="s">
        <v>2</v>
      </c>
      <c r="C39" s="25" t="s">
        <v>3</v>
      </c>
      <c r="D39" s="25" t="s">
        <v>4</v>
      </c>
      <c r="E39" s="25" t="s">
        <v>5</v>
      </c>
      <c r="F39" s="25" t="s">
        <v>6</v>
      </c>
      <c r="G39" s="25" t="s">
        <v>7</v>
      </c>
      <c r="H39" s="25" t="s">
        <v>61</v>
      </c>
      <c r="K39" t="s">
        <v>88</v>
      </c>
      <c r="L39" s="1">
        <f t="shared" ref="L39:Y39" si="31">L40-L38</f>
        <v>162.4189254722597</v>
      </c>
      <c r="M39" s="1">
        <f t="shared" si="31"/>
        <v>160.14487877367335</v>
      </c>
      <c r="N39" s="1">
        <f t="shared" si="31"/>
        <v>162.68211467080417</v>
      </c>
      <c r="O39" s="1">
        <f t="shared" si="31"/>
        <v>140.81362212922164</v>
      </c>
      <c r="P39" s="1">
        <f t="shared" si="31"/>
        <v>132.75230630792578</v>
      </c>
      <c r="Q39" s="1">
        <f t="shared" si="31"/>
        <v>149.7528961939517</v>
      </c>
      <c r="R39" s="1">
        <f t="shared" si="31"/>
        <v>135.96045738589402</v>
      </c>
      <c r="S39" s="1">
        <f t="shared" si="31"/>
        <v>154.56319030988723</v>
      </c>
      <c r="T39" s="1">
        <f t="shared" si="31"/>
        <v>147.63720534373098</v>
      </c>
      <c r="U39" s="1">
        <f t="shared" si="31"/>
        <v>0</v>
      </c>
      <c r="V39" s="1">
        <f t="shared" si="31"/>
        <v>147.40110413940454</v>
      </c>
      <c r="W39" s="1">
        <f t="shared" si="31"/>
        <v>147.22845894292277</v>
      </c>
      <c r="X39" s="1">
        <f t="shared" si="31"/>
        <v>145</v>
      </c>
      <c r="Y39" s="1">
        <f t="shared" si="31"/>
        <v>174.18181818181819</v>
      </c>
    </row>
    <row r="40" spans="1:25" x14ac:dyDescent="0.3">
      <c r="A40" s="19" t="s">
        <v>8</v>
      </c>
      <c r="B40" s="5">
        <v>183</v>
      </c>
      <c r="C40" s="5">
        <v>169</v>
      </c>
      <c r="D40" s="5">
        <v>193</v>
      </c>
      <c r="E40" s="5">
        <v>176</v>
      </c>
      <c r="F40" s="5">
        <f t="shared" ref="F40:F48" si="32">SUM(B40:E40)</f>
        <v>721</v>
      </c>
      <c r="G40" s="5">
        <v>3</v>
      </c>
      <c r="H40" s="6">
        <f t="shared" ref="H40:H52" si="33">COUNT(B40:E40)</f>
        <v>4</v>
      </c>
      <c r="K40" t="s">
        <v>87</v>
      </c>
      <c r="L40" s="1">
        <f>$M$4/$Q$4</f>
        <v>191.09090909090909</v>
      </c>
      <c r="M40" s="1">
        <f>$M$5/$Q$5</f>
        <v>190.42857142857142</v>
      </c>
      <c r="N40" s="1">
        <f>$M$6/$Q$6</f>
        <v>186.47368421052633</v>
      </c>
      <c r="O40" s="1">
        <f>$M$7/$Q$7</f>
        <v>162.66666666666666</v>
      </c>
      <c r="P40" s="1">
        <f>$M$8/$Q$8</f>
        <v>154.36363636363637</v>
      </c>
      <c r="Q40" s="1">
        <f>$M$9/$Q$9</f>
        <v>172.28571428571428</v>
      </c>
      <c r="R40" s="1">
        <f>$M$10/$Q$10</f>
        <v>155.19999999999999</v>
      </c>
      <c r="S40" s="1">
        <f>$M$11/$Q$11</f>
        <v>175.5</v>
      </c>
      <c r="T40" s="1">
        <f>$M$12/$Q$12</f>
        <v>169.94117647058823</v>
      </c>
      <c r="U40" s="1">
        <v>0</v>
      </c>
      <c r="V40" s="1">
        <f>$M$14/$Q$14</f>
        <v>163.25</v>
      </c>
      <c r="W40" s="1">
        <f>$M$15/$Q$15</f>
        <v>169</v>
      </c>
      <c r="X40" s="1">
        <f>$M$16/$Q$16</f>
        <v>145</v>
      </c>
      <c r="Y40" s="1">
        <f>$M$17/$Q$17</f>
        <v>174.18181818181819</v>
      </c>
    </row>
    <row r="41" spans="1:25" x14ac:dyDescent="0.3">
      <c r="A41" s="15" t="s">
        <v>9</v>
      </c>
      <c r="B41" s="4">
        <v>208</v>
      </c>
      <c r="C41" s="4">
        <v>213</v>
      </c>
      <c r="D41" s="4">
        <v>160</v>
      </c>
      <c r="E41" s="4">
        <v>205</v>
      </c>
      <c r="F41" s="4">
        <f t="shared" si="32"/>
        <v>786</v>
      </c>
      <c r="G41" s="4">
        <v>3</v>
      </c>
      <c r="H41" s="7">
        <f t="shared" si="33"/>
        <v>4</v>
      </c>
      <c r="K41" t="s">
        <v>89</v>
      </c>
      <c r="L41" s="1">
        <f>L42</f>
        <v>23.383481136961723</v>
      </c>
      <c r="M41" s="1">
        <f t="shared" ref="M41:Y41" si="34">M42</f>
        <v>18.800902183206379</v>
      </c>
      <c r="N41" s="1">
        <f t="shared" si="34"/>
        <v>20.61263899714427</v>
      </c>
      <c r="O41" s="1">
        <f t="shared" si="34"/>
        <v>23.811761799581316</v>
      </c>
      <c r="P41" s="1">
        <f t="shared" si="34"/>
        <v>25.666809773848836</v>
      </c>
      <c r="Q41" s="1">
        <f t="shared" si="34"/>
        <v>25.367098167143354</v>
      </c>
      <c r="R41" s="1">
        <f t="shared" si="34"/>
        <v>7.5369460363966754</v>
      </c>
      <c r="S41" s="1">
        <f t="shared" si="34"/>
        <v>19.436272983342079</v>
      </c>
      <c r="T41" s="1">
        <f t="shared" si="34"/>
        <v>20.003124755897513</v>
      </c>
      <c r="U41" s="1">
        <f t="shared" si="34"/>
        <v>0</v>
      </c>
      <c r="V41" s="1">
        <f t="shared" si="34"/>
        <v>17.951044537853502</v>
      </c>
      <c r="W41" s="1">
        <f t="shared" si="34"/>
        <v>6.5996632910744433</v>
      </c>
      <c r="X41" s="1">
        <f t="shared" si="34"/>
        <v>0</v>
      </c>
      <c r="Y41" s="1">
        <f t="shared" si="34"/>
        <v>0</v>
      </c>
    </row>
    <row r="42" spans="1:25" x14ac:dyDescent="0.3">
      <c r="A42" s="15" t="s">
        <v>10</v>
      </c>
      <c r="B42" s="4">
        <v>213</v>
      </c>
      <c r="C42" s="4">
        <v>158</v>
      </c>
      <c r="D42" s="4">
        <v>145</v>
      </c>
      <c r="E42" s="4">
        <v>173</v>
      </c>
      <c r="F42" s="4">
        <f t="shared" si="32"/>
        <v>689</v>
      </c>
      <c r="G42" s="4">
        <v>2</v>
      </c>
      <c r="H42" s="7">
        <f t="shared" si="33"/>
        <v>4</v>
      </c>
      <c r="K42" t="s">
        <v>102</v>
      </c>
      <c r="L42" s="1">
        <v>23.383481136961723</v>
      </c>
      <c r="M42" s="1">
        <v>18.800902183206379</v>
      </c>
      <c r="N42" s="1">
        <v>20.61263899714427</v>
      </c>
      <c r="O42" s="1">
        <v>23.811761799581316</v>
      </c>
      <c r="P42" s="1">
        <v>25.666809773848836</v>
      </c>
      <c r="Q42" s="1">
        <v>25.367098167143354</v>
      </c>
      <c r="R42" s="1">
        <v>7.5369460363966754</v>
      </c>
      <c r="S42" s="1">
        <v>19.436272983342079</v>
      </c>
      <c r="T42" s="1">
        <v>20.003124755897513</v>
      </c>
      <c r="U42" s="1">
        <v>0</v>
      </c>
      <c r="V42" s="1">
        <v>17.951044537853502</v>
      </c>
      <c r="W42" s="1">
        <v>6.5996632910744433</v>
      </c>
      <c r="X42" s="1">
        <v>0</v>
      </c>
      <c r="Y42" s="1">
        <v>0</v>
      </c>
    </row>
    <row r="43" spans="1:25" x14ac:dyDescent="0.3">
      <c r="A43" s="15" t="s">
        <v>11</v>
      </c>
      <c r="B43" s="4">
        <v>178</v>
      </c>
      <c r="C43" s="4">
        <v>189</v>
      </c>
      <c r="D43" s="4">
        <v>122</v>
      </c>
      <c r="E43" s="4">
        <v>188</v>
      </c>
      <c r="F43" s="4">
        <f t="shared" si="32"/>
        <v>677</v>
      </c>
      <c r="G43" s="4">
        <v>3</v>
      </c>
      <c r="H43" s="7">
        <f t="shared" si="33"/>
        <v>4</v>
      </c>
      <c r="K43" t="s">
        <v>91</v>
      </c>
      <c r="L43" s="1">
        <f t="shared" ref="L43:Y43" si="35">L44-L42</f>
        <v>161.20742795394736</v>
      </c>
      <c r="M43" s="1">
        <f t="shared" si="35"/>
        <v>159.580050197746</v>
      </c>
      <c r="N43" s="1">
        <f t="shared" si="35"/>
        <v>156.86104521338206</v>
      </c>
      <c r="O43" s="1">
        <f t="shared" si="35"/>
        <v>137.52157153375202</v>
      </c>
      <c r="P43" s="1">
        <f t="shared" si="35"/>
        <v>147.51500840796936</v>
      </c>
      <c r="Q43" s="1">
        <f t="shared" si="35"/>
        <v>138.31472001467483</v>
      </c>
      <c r="R43" s="1">
        <f t="shared" si="35"/>
        <v>141.29638729693667</v>
      </c>
      <c r="S43" s="1">
        <f t="shared" si="35"/>
        <v>158.13515558808649</v>
      </c>
      <c r="T43" s="1">
        <f t="shared" si="35"/>
        <v>156.49687524410248</v>
      </c>
      <c r="U43" s="1">
        <f t="shared" si="35"/>
        <v>0</v>
      </c>
      <c r="V43" s="1">
        <f t="shared" si="35"/>
        <v>151.64895546214649</v>
      </c>
      <c r="W43" s="1">
        <f t="shared" si="35"/>
        <v>172.73367004225889</v>
      </c>
      <c r="X43" s="1">
        <f t="shared" si="35"/>
        <v>125</v>
      </c>
      <c r="Y43" s="1">
        <f t="shared" si="35"/>
        <v>173.01704545454547</v>
      </c>
    </row>
    <row r="44" spans="1:25" x14ac:dyDescent="0.3">
      <c r="A44" s="15" t="s">
        <v>12</v>
      </c>
      <c r="B44" s="4">
        <v>193</v>
      </c>
      <c r="C44" s="4">
        <v>149</v>
      </c>
      <c r="D44" s="4">
        <v>129</v>
      </c>
      <c r="E44" s="4">
        <v>190</v>
      </c>
      <c r="F44" s="4">
        <f t="shared" si="32"/>
        <v>661</v>
      </c>
      <c r="G44" s="4">
        <v>2</v>
      </c>
      <c r="H44" s="7">
        <f t="shared" si="33"/>
        <v>4</v>
      </c>
      <c r="K44" t="s">
        <v>90</v>
      </c>
      <c r="L44" s="1">
        <f>$N$4/$R$4</f>
        <v>184.59090909090909</v>
      </c>
      <c r="M44" s="1">
        <f>$N$5/$R$5</f>
        <v>178.38095238095238</v>
      </c>
      <c r="N44" s="1">
        <f>$N$6/$R$6</f>
        <v>177.47368421052633</v>
      </c>
      <c r="O44" s="1">
        <f>$N$7/$R$7</f>
        <v>161.33333333333334</v>
      </c>
      <c r="P44" s="1">
        <f>$N$8/$R$8</f>
        <v>173.18181818181819</v>
      </c>
      <c r="Q44" s="1">
        <f>$N$9/$R$9</f>
        <v>163.68181818181819</v>
      </c>
      <c r="R44" s="1">
        <f>$N$10/$R$10</f>
        <v>148.83333333333334</v>
      </c>
      <c r="S44" s="1">
        <f>$N$11/$R$11</f>
        <v>177.57142857142858</v>
      </c>
      <c r="T44" s="1">
        <f>$N$12/$R$12</f>
        <v>176.5</v>
      </c>
      <c r="U44" s="1">
        <v>0</v>
      </c>
      <c r="V44" s="1">
        <f>$N$14/$R$14</f>
        <v>169.6</v>
      </c>
      <c r="W44" s="1">
        <f>$N$15/$R$15</f>
        <v>179.33333333333334</v>
      </c>
      <c r="X44" s="1">
        <f>$N$16/$R$16</f>
        <v>125</v>
      </c>
      <c r="Y44" s="1">
        <f>$N$17/$R$17</f>
        <v>173.01704545454547</v>
      </c>
    </row>
    <row r="45" spans="1:25" x14ac:dyDescent="0.3">
      <c r="A45" s="15" t="s">
        <v>13</v>
      </c>
      <c r="B45" s="4">
        <v>178</v>
      </c>
      <c r="C45" s="4">
        <v>215</v>
      </c>
      <c r="D45" s="4">
        <v>161</v>
      </c>
      <c r="E45" s="4">
        <v>206</v>
      </c>
      <c r="F45" s="4">
        <f t="shared" si="32"/>
        <v>760</v>
      </c>
      <c r="G45" s="4">
        <v>3</v>
      </c>
      <c r="H45" s="7">
        <f t="shared" si="33"/>
        <v>4</v>
      </c>
      <c r="K45" t="s">
        <v>92</v>
      </c>
      <c r="L45" s="1">
        <f>L46</f>
        <v>21.087873593570613</v>
      </c>
      <c r="M45" s="1">
        <f t="shared" ref="M45:Y45" si="36">M46</f>
        <v>21.146825024499069</v>
      </c>
      <c r="N45" s="1">
        <f t="shared" si="36"/>
        <v>26.549801633138483</v>
      </c>
      <c r="O45" s="1">
        <f t="shared" si="36"/>
        <v>21.312471777980075</v>
      </c>
      <c r="P45" s="1">
        <f t="shared" si="36"/>
        <v>24.132040359257367</v>
      </c>
      <c r="Q45" s="1">
        <f t="shared" si="36"/>
        <v>21.378201514626994</v>
      </c>
      <c r="R45" s="1">
        <f t="shared" si="36"/>
        <v>22.130923563597108</v>
      </c>
      <c r="S45" s="1">
        <f t="shared" si="36"/>
        <v>26.443524727237101</v>
      </c>
      <c r="T45" s="1">
        <f t="shared" si="36"/>
        <v>21.698124198879498</v>
      </c>
      <c r="U45" s="1">
        <f t="shared" si="36"/>
        <v>0</v>
      </c>
      <c r="V45" s="1">
        <f t="shared" si="36"/>
        <v>26.022826518270456</v>
      </c>
      <c r="W45" s="1">
        <f t="shared" si="36"/>
        <v>7.8740078740118111</v>
      </c>
      <c r="X45" s="1">
        <f t="shared" si="36"/>
        <v>20.401524997465806</v>
      </c>
      <c r="Y45" s="1">
        <f t="shared" si="36"/>
        <v>0</v>
      </c>
    </row>
    <row r="46" spans="1:25" x14ac:dyDescent="0.3">
      <c r="A46" s="15" t="s">
        <v>14</v>
      </c>
      <c r="B46" s="4"/>
      <c r="C46" s="4"/>
      <c r="D46" s="4"/>
      <c r="E46" s="4"/>
      <c r="F46" s="4"/>
      <c r="G46" s="4"/>
      <c r="H46" s="7">
        <f t="shared" si="33"/>
        <v>0</v>
      </c>
      <c r="K46" t="s">
        <v>103</v>
      </c>
      <c r="L46" s="1">
        <v>21.087873593570613</v>
      </c>
      <c r="M46" s="1">
        <v>21.146825024499069</v>
      </c>
      <c r="N46" s="1">
        <v>26.549801633138483</v>
      </c>
      <c r="O46" s="1">
        <v>21.312471777980075</v>
      </c>
      <c r="P46" s="1">
        <v>24.132040359257367</v>
      </c>
      <c r="Q46" s="1">
        <v>21.378201514626994</v>
      </c>
      <c r="R46" s="1">
        <v>22.130923563597108</v>
      </c>
      <c r="S46" s="1">
        <v>26.443524727237101</v>
      </c>
      <c r="T46" s="1">
        <v>21.698124198879498</v>
      </c>
      <c r="U46" s="1">
        <v>0</v>
      </c>
      <c r="V46" s="1">
        <v>26.022826518270456</v>
      </c>
      <c r="W46" s="1">
        <v>7.8740078740118111</v>
      </c>
      <c r="X46" s="1">
        <v>20.401524997465806</v>
      </c>
      <c r="Y46" s="1">
        <v>0</v>
      </c>
    </row>
    <row r="47" spans="1:25" x14ac:dyDescent="0.3">
      <c r="A47" s="15" t="s">
        <v>77</v>
      </c>
      <c r="B47" s="4">
        <v>193</v>
      </c>
      <c r="C47" s="4">
        <v>206</v>
      </c>
      <c r="D47" s="4">
        <v>193</v>
      </c>
      <c r="E47" s="4">
        <v>203</v>
      </c>
      <c r="F47" s="4">
        <f t="shared" si="32"/>
        <v>795</v>
      </c>
      <c r="G47" s="4">
        <v>3</v>
      </c>
      <c r="H47" s="7">
        <f t="shared" si="33"/>
        <v>4</v>
      </c>
      <c r="K47" t="s">
        <v>94</v>
      </c>
      <c r="L47" s="1">
        <f t="shared" ref="L47:Y47" si="37">L48-L46</f>
        <v>168.24545973976274</v>
      </c>
      <c r="M47" s="1">
        <f t="shared" si="37"/>
        <v>161.90079402311997</v>
      </c>
      <c r="N47" s="1">
        <f t="shared" si="37"/>
        <v>157.50282994580888</v>
      </c>
      <c r="O47" s="1">
        <f t="shared" si="37"/>
        <v>136.80517528084346</v>
      </c>
      <c r="P47" s="1">
        <f t="shared" si="37"/>
        <v>146.77705054983355</v>
      </c>
      <c r="Q47" s="1">
        <f t="shared" si="37"/>
        <v>150.27179848537301</v>
      </c>
      <c r="R47" s="1">
        <f t="shared" si="37"/>
        <v>120.20240976973624</v>
      </c>
      <c r="S47" s="1">
        <f t="shared" si="37"/>
        <v>155.35647527276291</v>
      </c>
      <c r="T47" s="1">
        <f t="shared" si="37"/>
        <v>159.3643758011205</v>
      </c>
      <c r="U47" s="1">
        <f t="shared" si="37"/>
        <v>239</v>
      </c>
      <c r="V47" s="1">
        <f t="shared" si="37"/>
        <v>148.72717348172955</v>
      </c>
      <c r="W47" s="1">
        <f t="shared" si="37"/>
        <v>158.12599212598818</v>
      </c>
      <c r="X47" s="1">
        <f t="shared" si="37"/>
        <v>140.93180833586754</v>
      </c>
      <c r="Y47" s="1">
        <f t="shared" si="37"/>
        <v>175.75</v>
      </c>
    </row>
    <row r="48" spans="1:25" x14ac:dyDescent="0.3">
      <c r="A48" s="15" t="s">
        <v>15</v>
      </c>
      <c r="B48" s="4">
        <v>202</v>
      </c>
      <c r="C48" s="4">
        <v>192</v>
      </c>
      <c r="D48" s="4">
        <v>149</v>
      </c>
      <c r="E48" s="4">
        <v>150</v>
      </c>
      <c r="F48" s="4">
        <f t="shared" si="32"/>
        <v>693</v>
      </c>
      <c r="G48" s="4">
        <v>3</v>
      </c>
      <c r="H48" s="7">
        <f t="shared" si="33"/>
        <v>4</v>
      </c>
      <c r="K48" t="s">
        <v>93</v>
      </c>
      <c r="L48" s="1">
        <f>$O$4/$S$4</f>
        <v>189.33333333333334</v>
      </c>
      <c r="M48" s="1">
        <f>$O$5/$S$5</f>
        <v>183.04761904761904</v>
      </c>
      <c r="N48" s="1">
        <f>$O$6/$S$6</f>
        <v>184.05263157894737</v>
      </c>
      <c r="O48" s="1">
        <f>$O$7/$S$7</f>
        <v>158.11764705882354</v>
      </c>
      <c r="P48" s="1">
        <f>$O$8/$S$8</f>
        <v>170.90909090909091</v>
      </c>
      <c r="Q48" s="1">
        <f>$O$9/$S$9</f>
        <v>171.65</v>
      </c>
      <c r="R48" s="1">
        <f>$O$10/$S$10</f>
        <v>142.33333333333334</v>
      </c>
      <c r="S48" s="1">
        <f>$O$11/$S$11</f>
        <v>181.8</v>
      </c>
      <c r="T48" s="1">
        <f>$O$12/$S$12</f>
        <v>181.0625</v>
      </c>
      <c r="U48" s="1">
        <f>$O$13/$S$13</f>
        <v>239</v>
      </c>
      <c r="V48" s="1">
        <f>$O$14/$S$14</f>
        <v>174.75</v>
      </c>
      <c r="W48" s="1">
        <f>$O$15/$S$15</f>
        <v>166</v>
      </c>
      <c r="X48" s="1">
        <f>$O$16/$S$16</f>
        <v>161.33333333333334</v>
      </c>
      <c r="Y48" s="1">
        <f>$O$17/$S$17</f>
        <v>175.75</v>
      </c>
    </row>
    <row r="49" spans="1:25" x14ac:dyDescent="0.3">
      <c r="A49" s="15" t="s">
        <v>27</v>
      </c>
      <c r="B49" s="4"/>
      <c r="C49" s="4"/>
      <c r="D49" s="4"/>
      <c r="E49" s="4"/>
      <c r="F49" s="4"/>
      <c r="G49" s="4"/>
      <c r="H49" s="7">
        <f t="shared" si="33"/>
        <v>0</v>
      </c>
      <c r="K49" t="s">
        <v>95</v>
      </c>
      <c r="L49" s="1">
        <f>L50</f>
        <v>22.420936927309988</v>
      </c>
      <c r="M49" s="1">
        <f t="shared" ref="M49:Y49" si="38">M50</f>
        <v>26.197315124414775</v>
      </c>
      <c r="N49" s="1">
        <f t="shared" si="38"/>
        <v>24.048888341686695</v>
      </c>
      <c r="O49" s="1">
        <f t="shared" si="38"/>
        <v>24.684990691351267</v>
      </c>
      <c r="P49" s="1">
        <f t="shared" si="38"/>
        <v>27.78801097090269</v>
      </c>
      <c r="Q49" s="1">
        <f t="shared" si="38"/>
        <v>24.261388221797066</v>
      </c>
      <c r="R49" s="1">
        <f t="shared" si="38"/>
        <v>21.670472422169297</v>
      </c>
      <c r="S49" s="1">
        <f t="shared" si="38"/>
        <v>26.867219804066067</v>
      </c>
      <c r="T49" s="1">
        <f t="shared" si="38"/>
        <v>18.548816505373058</v>
      </c>
      <c r="U49" s="1">
        <f t="shared" si="38"/>
        <v>0</v>
      </c>
      <c r="V49" s="1">
        <f t="shared" si="38"/>
        <v>25.753640519351823</v>
      </c>
      <c r="W49" s="1">
        <f t="shared" si="38"/>
        <v>23.562417108607512</v>
      </c>
      <c r="X49" s="1">
        <f t="shared" si="38"/>
        <v>12.832251036613439</v>
      </c>
      <c r="Y49" s="1">
        <f t="shared" si="38"/>
        <v>0</v>
      </c>
    </row>
    <row r="50" spans="1:25" x14ac:dyDescent="0.3">
      <c r="A50" s="15" t="s">
        <v>28</v>
      </c>
      <c r="B50" s="4"/>
      <c r="C50" s="4"/>
      <c r="D50" s="4"/>
      <c r="E50" s="4"/>
      <c r="F50" s="4"/>
      <c r="G50" s="4"/>
      <c r="H50" s="7">
        <f t="shared" si="33"/>
        <v>0</v>
      </c>
      <c r="K50" t="s">
        <v>104</v>
      </c>
      <c r="L50" s="1">
        <v>22.420936927309988</v>
      </c>
      <c r="M50" s="1">
        <v>26.197315124414775</v>
      </c>
      <c r="N50" s="1">
        <v>24.048888341686695</v>
      </c>
      <c r="O50" s="1">
        <v>24.684990691351267</v>
      </c>
      <c r="P50" s="1">
        <v>27.78801097090269</v>
      </c>
      <c r="Q50" s="1">
        <v>24.261388221797066</v>
      </c>
      <c r="R50" s="1">
        <v>21.670472422169297</v>
      </c>
      <c r="S50" s="1">
        <v>26.867219804066067</v>
      </c>
      <c r="T50" s="1">
        <v>18.548816505373058</v>
      </c>
      <c r="U50" s="1">
        <v>0</v>
      </c>
      <c r="V50" s="1">
        <v>25.753640519351823</v>
      </c>
      <c r="W50" s="1">
        <v>23.562417108607512</v>
      </c>
      <c r="X50" s="1">
        <v>12.832251036613439</v>
      </c>
      <c r="Y50" s="1">
        <v>0</v>
      </c>
    </row>
    <row r="51" spans="1:25" x14ac:dyDescent="0.3">
      <c r="A51" s="15" t="s">
        <v>29</v>
      </c>
      <c r="B51" s="4"/>
      <c r="C51" s="4"/>
      <c r="D51" s="4"/>
      <c r="E51" s="4"/>
      <c r="F51" s="4"/>
      <c r="G51" s="4"/>
      <c r="H51" s="7">
        <f t="shared" si="33"/>
        <v>0</v>
      </c>
      <c r="K51" t="s">
        <v>97</v>
      </c>
      <c r="L51" s="1">
        <f t="shared" ref="L51:Y51" si="39">L52-L50</f>
        <v>162.24572973935668</v>
      </c>
      <c r="M51" s="1">
        <f t="shared" si="39"/>
        <v>159.51697058987094</v>
      </c>
      <c r="N51" s="1">
        <f t="shared" si="39"/>
        <v>149.53005902673434</v>
      </c>
      <c r="O51" s="1">
        <f t="shared" si="39"/>
        <v>140.92612041975985</v>
      </c>
      <c r="P51" s="1">
        <f t="shared" si="39"/>
        <v>145.12107993818822</v>
      </c>
      <c r="Q51" s="1">
        <f t="shared" si="39"/>
        <v>148.47545388346609</v>
      </c>
      <c r="R51" s="1">
        <f t="shared" si="39"/>
        <v>130.2045275778307</v>
      </c>
      <c r="S51" s="1">
        <f t="shared" si="39"/>
        <v>153.18278019593396</v>
      </c>
      <c r="T51" s="1">
        <f t="shared" si="39"/>
        <v>158.38868349462695</v>
      </c>
      <c r="U51" s="1">
        <f t="shared" si="39"/>
        <v>151</v>
      </c>
      <c r="V51" s="1">
        <f t="shared" si="39"/>
        <v>132.74635948064818</v>
      </c>
      <c r="W51" s="1">
        <f t="shared" si="39"/>
        <v>130.68758289139248</v>
      </c>
      <c r="X51" s="1">
        <f t="shared" si="39"/>
        <v>124.16774896338656</v>
      </c>
      <c r="Y51" s="1">
        <f t="shared" si="39"/>
        <v>173.88068181818181</v>
      </c>
    </row>
    <row r="52" spans="1:25" ht="15" thickBot="1" x14ac:dyDescent="0.35">
      <c r="A52" s="16" t="s">
        <v>33</v>
      </c>
      <c r="B52" s="10"/>
      <c r="C52" s="10"/>
      <c r="D52" s="10"/>
      <c r="E52" s="10"/>
      <c r="F52" s="10"/>
      <c r="G52" s="10"/>
      <c r="H52" s="11">
        <f t="shared" si="33"/>
        <v>0</v>
      </c>
      <c r="K52" t="s">
        <v>96</v>
      </c>
      <c r="L52" s="1">
        <f>$P$4/$T$4</f>
        <v>184.66666666666666</v>
      </c>
      <c r="M52" s="1">
        <f>$P$5/$T$5</f>
        <v>185.71428571428572</v>
      </c>
      <c r="N52" s="1">
        <f>$P$6/$T$6</f>
        <v>173.57894736842104</v>
      </c>
      <c r="O52" s="1">
        <f>$P$7/$T$7</f>
        <v>165.61111111111111</v>
      </c>
      <c r="P52" s="1">
        <f>$P$8/$T$8</f>
        <v>172.90909090909091</v>
      </c>
      <c r="Q52" s="1">
        <f>$P$9/$T$9</f>
        <v>172.73684210526315</v>
      </c>
      <c r="R52" s="1">
        <f>$P$10/$T$10</f>
        <v>151.875</v>
      </c>
      <c r="S52" s="1">
        <f>$P$11/$T$11</f>
        <v>180.05</v>
      </c>
      <c r="T52" s="1">
        <f>$P$12/$T$12</f>
        <v>176.9375</v>
      </c>
      <c r="U52" s="1">
        <f>$P$13/$T$13</f>
        <v>151</v>
      </c>
      <c r="V52" s="1">
        <f>$P$14/$T$14</f>
        <v>158.5</v>
      </c>
      <c r="W52" s="1">
        <f>$P$15/$T$15</f>
        <v>154.25</v>
      </c>
      <c r="X52" s="1">
        <f>$P$16/$T$16</f>
        <v>137</v>
      </c>
      <c r="Y52" s="1">
        <f>$P$17/$T$17</f>
        <v>173.88068181818181</v>
      </c>
    </row>
    <row r="53" spans="1:25" ht="15" thickBot="1" x14ac:dyDescent="0.35">
      <c r="A53" s="13" t="s">
        <v>62</v>
      </c>
      <c r="B53" s="17">
        <f>SUM(B40:B52)</f>
        <v>1548</v>
      </c>
      <c r="C53" s="17">
        <f t="shared" ref="C53" si="40">SUM(C40:C52)</f>
        <v>1491</v>
      </c>
      <c r="D53" s="17">
        <f t="shared" ref="D53" si="41">SUM(D40:D52)</f>
        <v>1252</v>
      </c>
      <c r="E53" s="17">
        <f t="shared" ref="E53" si="42">SUM(E40:E52)</f>
        <v>1491</v>
      </c>
      <c r="F53" s="17">
        <f t="shared" ref="F53" si="43">SUM(F40:F52)</f>
        <v>5782</v>
      </c>
      <c r="G53" s="17">
        <f>SUM(G40:G52)</f>
        <v>22</v>
      </c>
      <c r="H53" s="18">
        <f t="shared" ref="H53" si="44">SUM(H40:H52)</f>
        <v>32</v>
      </c>
      <c r="K53" t="s">
        <v>98</v>
      </c>
      <c r="L53" s="1">
        <f>L54</f>
        <v>23.891068819122928</v>
      </c>
      <c r="M53" s="1">
        <f t="shared" ref="M53:Y53" si="45">M54</f>
        <v>24.107183746754568</v>
      </c>
      <c r="N53" s="1">
        <f t="shared" si="45"/>
        <v>23.750724627922899</v>
      </c>
      <c r="O53" s="1">
        <f t="shared" si="45"/>
        <v>22.915567201589418</v>
      </c>
      <c r="P53" s="1">
        <f t="shared" si="45"/>
        <v>24.799547789929868</v>
      </c>
      <c r="Q53" s="1">
        <f t="shared" si="45"/>
        <v>23.384876498832497</v>
      </c>
      <c r="R53" s="1">
        <f t="shared" si="45"/>
        <v>17.644471159067265</v>
      </c>
      <c r="S53" s="1">
        <f t="shared" si="45"/>
        <v>23.420956801189504</v>
      </c>
      <c r="T53" s="1">
        <f t="shared" si="45"/>
        <v>20.638509146751829</v>
      </c>
      <c r="U53" s="1">
        <f t="shared" si="45"/>
        <v>0</v>
      </c>
      <c r="V53" s="1">
        <f t="shared" si="45"/>
        <v>21.394101859017812</v>
      </c>
      <c r="W53" s="1">
        <f t="shared" si="45"/>
        <v>14.951907332692752</v>
      </c>
      <c r="X53" s="1">
        <f t="shared" si="45"/>
        <v>8.3084440085198104</v>
      </c>
      <c r="Y53" s="1">
        <f t="shared" si="45"/>
        <v>0</v>
      </c>
    </row>
    <row r="54" spans="1:25" ht="15" thickBot="1" x14ac:dyDescent="0.35">
      <c r="K54" t="s">
        <v>105</v>
      </c>
      <c r="L54" s="1">
        <v>23.891068819122928</v>
      </c>
      <c r="M54" s="1">
        <v>24.107183746754568</v>
      </c>
      <c r="N54" s="1">
        <v>23.750724627922899</v>
      </c>
      <c r="O54" s="1">
        <v>22.915567201589418</v>
      </c>
      <c r="P54" s="1">
        <v>24.799547789929868</v>
      </c>
      <c r="Q54" s="1">
        <v>23.384876498832497</v>
      </c>
      <c r="R54" s="1">
        <v>17.644471159067265</v>
      </c>
      <c r="S54" s="1">
        <v>23.420956801189504</v>
      </c>
      <c r="T54" s="1">
        <v>20.638509146751829</v>
      </c>
      <c r="U54" s="1">
        <v>0</v>
      </c>
      <c r="V54" s="1">
        <v>21.394101859017812</v>
      </c>
      <c r="W54" s="1">
        <v>14.951907332692752</v>
      </c>
      <c r="X54" s="1">
        <v>8.3084440085198104</v>
      </c>
      <c r="Y54" s="1"/>
    </row>
    <row r="55" spans="1:25" x14ac:dyDescent="0.3">
      <c r="A55" s="20">
        <v>40804</v>
      </c>
      <c r="B55" s="21"/>
      <c r="C55" s="21" t="s">
        <v>23</v>
      </c>
      <c r="D55" s="21"/>
      <c r="E55" s="21" t="s">
        <v>20</v>
      </c>
      <c r="F55" s="21"/>
      <c r="G55" s="21">
        <v>17</v>
      </c>
      <c r="H55" s="22">
        <v>3</v>
      </c>
      <c r="K55" t="s">
        <v>100</v>
      </c>
      <c r="L55" s="1">
        <f t="shared" ref="L55:Y55" si="46">L56-L54</f>
        <v>163.52938572633161</v>
      </c>
      <c r="M55" s="1">
        <f t="shared" si="46"/>
        <v>160.2856733961026</v>
      </c>
      <c r="N55" s="1">
        <f t="shared" si="46"/>
        <v>156.64401221418237</v>
      </c>
      <c r="O55" s="1">
        <f t="shared" si="46"/>
        <v>139.01662234089423</v>
      </c>
      <c r="P55" s="1">
        <f t="shared" si="46"/>
        <v>143.04136130097922</v>
      </c>
      <c r="Q55" s="1">
        <f t="shared" si="46"/>
        <v>146.70371714436641</v>
      </c>
      <c r="R55" s="1">
        <f t="shared" si="46"/>
        <v>131.91594550759942</v>
      </c>
      <c r="S55" s="1">
        <f t="shared" si="46"/>
        <v>155.30940034166764</v>
      </c>
      <c r="T55" s="1">
        <f t="shared" si="46"/>
        <v>155.47178497089524</v>
      </c>
      <c r="U55" s="1">
        <f t="shared" si="46"/>
        <v>195</v>
      </c>
      <c r="V55" s="1">
        <f t="shared" si="46"/>
        <v>145.1308981409822</v>
      </c>
      <c r="W55" s="1">
        <f t="shared" si="46"/>
        <v>152.1939260006406</v>
      </c>
      <c r="X55" s="1">
        <f t="shared" si="46"/>
        <v>133.77488932481353</v>
      </c>
      <c r="Y55" s="1">
        <f t="shared" si="46"/>
        <v>174.20738636363637</v>
      </c>
    </row>
    <row r="56" spans="1:25" ht="15" thickBot="1" x14ac:dyDescent="0.35">
      <c r="A56" s="12" t="s">
        <v>22</v>
      </c>
      <c r="B56" s="23"/>
      <c r="C56" s="23"/>
      <c r="D56" s="23"/>
      <c r="E56" s="23"/>
      <c r="F56" s="23"/>
      <c r="G56" s="23" t="s">
        <v>63</v>
      </c>
      <c r="H56" s="24">
        <f>G55-(G71/2)</f>
        <v>4</v>
      </c>
      <c r="K56" t="s">
        <v>99</v>
      </c>
      <c r="L56" s="1">
        <f>SUM($U$4:$X$4)/4</f>
        <v>187.42045454545453</v>
      </c>
      <c r="M56" s="1">
        <f>SUM($U$5:$X$5)/4</f>
        <v>184.39285714285717</v>
      </c>
      <c r="N56" s="1">
        <f>SUM($U$6:$X$6)/4</f>
        <v>180.39473684210526</v>
      </c>
      <c r="O56" s="1">
        <f>SUM($U$7:$X$7)/4</f>
        <v>161.93218954248366</v>
      </c>
      <c r="P56" s="1">
        <f>SUM($U$8:$X$8)/4</f>
        <v>167.84090909090909</v>
      </c>
      <c r="Q56" s="1">
        <f>SUM($U$9:$X$9)/4</f>
        <v>170.08859364319889</v>
      </c>
      <c r="R56" s="1">
        <f>SUM($U$10:$X$10)/4</f>
        <v>149.56041666666667</v>
      </c>
      <c r="S56" s="1">
        <f>SUM($U$11:$X$11)/4</f>
        <v>178.73035714285714</v>
      </c>
      <c r="T56" s="1">
        <f>SUM($U$12:$X$12)/4</f>
        <v>176.11029411764707</v>
      </c>
      <c r="U56" s="1">
        <f>SUM($W$13:$X$13)/2</f>
        <v>195</v>
      </c>
      <c r="V56" s="1">
        <f>SUM($U$14:$X$14)/4</f>
        <v>166.52500000000001</v>
      </c>
      <c r="W56" s="1">
        <f>SUM($U$15:$X$15)/4</f>
        <v>167.14583333333334</v>
      </c>
      <c r="X56" s="1">
        <f>SUM($U$16:$X$16)/4</f>
        <v>142.08333333333334</v>
      </c>
      <c r="Y56" s="1">
        <f>SUM($U$17:$X$17)/4</f>
        <v>174.20738636363637</v>
      </c>
    </row>
    <row r="57" spans="1:25" ht="15" thickBot="1" x14ac:dyDescent="0.35">
      <c r="A57" s="25"/>
      <c r="B57" s="25" t="s">
        <v>2</v>
      </c>
      <c r="C57" s="25" t="s">
        <v>3</v>
      </c>
      <c r="D57" s="25" t="s">
        <v>4</v>
      </c>
      <c r="E57" s="25" t="s">
        <v>5</v>
      </c>
      <c r="F57" s="25" t="s">
        <v>6</v>
      </c>
      <c r="G57" s="25" t="s">
        <v>7</v>
      </c>
      <c r="H57" s="25" t="s">
        <v>61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" thickBot="1" x14ac:dyDescent="0.35">
      <c r="A58" s="19" t="s">
        <v>8</v>
      </c>
      <c r="B58" s="5">
        <v>201</v>
      </c>
      <c r="C58" s="5">
        <v>192</v>
      </c>
      <c r="D58" s="5">
        <v>160</v>
      </c>
      <c r="E58" s="5">
        <v>190</v>
      </c>
      <c r="F58" s="5">
        <f t="shared" ref="F58:F66" si="47">SUM(B58:E58)</f>
        <v>743</v>
      </c>
      <c r="G58" s="5">
        <v>3</v>
      </c>
      <c r="H58" s="6">
        <f t="shared" ref="H58:H70" si="48">COUNT(B58:E58)</f>
        <v>4</v>
      </c>
    </row>
    <row r="59" spans="1:25" ht="15" thickBot="1" x14ac:dyDescent="0.35">
      <c r="A59" s="15" t="s">
        <v>9</v>
      </c>
      <c r="B59" s="4">
        <v>206</v>
      </c>
      <c r="C59" s="4">
        <v>197</v>
      </c>
      <c r="D59" s="4">
        <v>187</v>
      </c>
      <c r="E59" s="4">
        <v>123</v>
      </c>
      <c r="F59" s="4">
        <f t="shared" si="47"/>
        <v>713</v>
      </c>
      <c r="G59" s="4">
        <v>4</v>
      </c>
      <c r="H59" s="7">
        <f t="shared" si="48"/>
        <v>4</v>
      </c>
      <c r="K59" s="37" t="s">
        <v>106</v>
      </c>
      <c r="L59" s="38" t="s">
        <v>2</v>
      </c>
      <c r="M59" s="38" t="s">
        <v>3</v>
      </c>
      <c r="N59" s="38" t="s">
        <v>4</v>
      </c>
      <c r="O59" s="38" t="s">
        <v>5</v>
      </c>
      <c r="P59" s="39" t="s">
        <v>6</v>
      </c>
      <c r="R59" s="42" t="s">
        <v>107</v>
      </c>
    </row>
    <row r="60" spans="1:25" x14ac:dyDescent="0.3">
      <c r="A60" s="15" t="s">
        <v>10</v>
      </c>
      <c r="B60" s="4">
        <v>200</v>
      </c>
      <c r="C60" s="4">
        <v>191</v>
      </c>
      <c r="D60" s="4">
        <v>201</v>
      </c>
      <c r="E60" s="4">
        <v>135</v>
      </c>
      <c r="F60" s="4">
        <f t="shared" si="47"/>
        <v>727</v>
      </c>
      <c r="G60" s="4">
        <v>3</v>
      </c>
      <c r="H60" s="7">
        <f t="shared" si="48"/>
        <v>4</v>
      </c>
      <c r="K60" s="40" t="s">
        <v>8</v>
      </c>
      <c r="L60" s="33">
        <f>AVERAGE(B4,B22,B40,B58,B76,B94,B113,B132,B151,B170,B188,B206,B224,B242,B260,B278,B296,B314,B332,B350,B368,B386)</f>
        <v>191.09090909090909</v>
      </c>
      <c r="M60" s="33">
        <f t="shared" ref="M60:P60" si="49">AVERAGE(C4,C22,C40,C58,C76,C94,C113,C132,C151,C170,C188,C206,C224,C242,C260,C278,C296,C314,C332,C350,C368,C386)</f>
        <v>184.59090909090909</v>
      </c>
      <c r="N60" s="33">
        <f>AVERAGE(D4,D22,D40,D58,D94,D113,D132,D151,D170,D188,D206,D224,D242,D260,D278,D296,D314,D332,D350,D368,D386)</f>
        <v>189.33333333333334</v>
      </c>
      <c r="O60" s="33">
        <f>AVERAGE(E4,E22,E40,E58,E94,E113,E132,E151,E170,E188,E206,E224,E242,E260,E278,E296,E314,E332,E350,E368,E386)</f>
        <v>184.66666666666666</v>
      </c>
      <c r="P60" s="34">
        <f>SUM(L60:O60)</f>
        <v>749.68181818181813</v>
      </c>
      <c r="R60" s="1">
        <f>P60/4</f>
        <v>187.42045454545453</v>
      </c>
    </row>
    <row r="61" spans="1:25" x14ac:dyDescent="0.3">
      <c r="A61" s="15" t="s">
        <v>11</v>
      </c>
      <c r="B61" s="4">
        <v>181</v>
      </c>
      <c r="C61" s="4">
        <v>156</v>
      </c>
      <c r="D61" s="4">
        <v>157</v>
      </c>
      <c r="E61" s="4">
        <v>168</v>
      </c>
      <c r="F61" s="4">
        <f t="shared" si="47"/>
        <v>662</v>
      </c>
      <c r="G61" s="4">
        <v>4</v>
      </c>
      <c r="H61" s="7">
        <f t="shared" si="48"/>
        <v>4</v>
      </c>
      <c r="K61" s="40" t="s">
        <v>9</v>
      </c>
      <c r="L61" s="33">
        <f>AVERAGE(B5,B23,B41,B59,B77,B95,B114,B133,B152,B171,B189,B225,B243,B261,B279,B297,B315,B333,B351,B369,B387)</f>
        <v>190.42857142857142</v>
      </c>
      <c r="M61" s="33">
        <f t="shared" ref="M61:O61" si="50">AVERAGE(C5,C23,C41,C59,C77,C95,C114,C133,C152,C171,C189,C225,C243,C261,C279,C297,C315,C333,C351,C369,C387)</f>
        <v>178.38095238095238</v>
      </c>
      <c r="N61" s="33">
        <f t="shared" si="50"/>
        <v>183.04761904761904</v>
      </c>
      <c r="O61" s="33">
        <f t="shared" si="50"/>
        <v>185.71428571428572</v>
      </c>
      <c r="P61" s="35">
        <f t="shared" ref="P61:P73" si="51">SUM(L61:O61)</f>
        <v>737.57142857142867</v>
      </c>
      <c r="R61" s="1">
        <f t="shared" ref="R61:R73" si="52">P61/4</f>
        <v>184.39285714285717</v>
      </c>
    </row>
    <row r="62" spans="1:25" x14ac:dyDescent="0.3">
      <c r="A62" s="15" t="s">
        <v>12</v>
      </c>
      <c r="B62" s="4">
        <v>191</v>
      </c>
      <c r="C62" s="4">
        <v>201</v>
      </c>
      <c r="D62" s="4">
        <v>168</v>
      </c>
      <c r="E62" s="4">
        <v>126</v>
      </c>
      <c r="F62" s="4">
        <f t="shared" si="47"/>
        <v>686</v>
      </c>
      <c r="G62" s="4">
        <v>3</v>
      </c>
      <c r="H62" s="7">
        <f t="shared" si="48"/>
        <v>4</v>
      </c>
      <c r="K62" s="40" t="s">
        <v>10</v>
      </c>
      <c r="L62" s="33">
        <f t="shared" ref="L61:L73" si="53">AVERAGE(B6,B24,B42,B60,B78,B96,B115,B134,B153,B172,B190,B208,B226,B244,B262,B280,B298,B316,B334,B352,B370,B388)</f>
        <v>186.47368421052633</v>
      </c>
      <c r="M62" s="33">
        <f t="shared" ref="M61:M73" si="54">AVERAGE(C6,C24,C42,C60,C78,C96,C115,C134,C153,C172,C190,C208,C226,C244,C262,C280,C298,C316,C334,C352,C370,C388)</f>
        <v>177.47368421052633</v>
      </c>
      <c r="N62" s="33">
        <f t="shared" ref="N61:N73" si="55">AVERAGE(D6,D24,D42,D60,D78,D96,D115,D134,D153,D172,D190,D208,D226,D244,D262,D280,D298,D316,D334,D352,D370,D388)</f>
        <v>184.05263157894737</v>
      </c>
      <c r="O62" s="33">
        <f t="shared" ref="O61:O73" si="56">AVERAGE(E6,E24,E42,E60,E78,E96,E115,E134,E153,E172,E190,E208,E226,E244,E262,E280,E298,E316,E334,E352,E370,E388)</f>
        <v>173.57894736842104</v>
      </c>
      <c r="P62" s="35">
        <f t="shared" si="51"/>
        <v>721.57894736842104</v>
      </c>
      <c r="R62" s="1">
        <f t="shared" si="52"/>
        <v>180.39473684210526</v>
      </c>
    </row>
    <row r="63" spans="1:25" x14ac:dyDescent="0.3">
      <c r="A63" s="15" t="s">
        <v>13</v>
      </c>
      <c r="B63" s="4">
        <v>211</v>
      </c>
      <c r="C63" s="4">
        <v>183</v>
      </c>
      <c r="D63" s="4">
        <v>180</v>
      </c>
      <c r="E63" s="4">
        <v>146</v>
      </c>
      <c r="F63" s="4">
        <f t="shared" si="47"/>
        <v>720</v>
      </c>
      <c r="G63" s="4">
        <v>3</v>
      </c>
      <c r="H63" s="7">
        <f t="shared" si="48"/>
        <v>4</v>
      </c>
      <c r="K63" s="40" t="s">
        <v>11</v>
      </c>
      <c r="L63" s="33">
        <f t="shared" si="53"/>
        <v>162.66666666666666</v>
      </c>
      <c r="M63" s="33">
        <f t="shared" si="54"/>
        <v>161.33333333333334</v>
      </c>
      <c r="N63" s="33">
        <f t="shared" si="55"/>
        <v>158.11764705882354</v>
      </c>
      <c r="O63" s="33">
        <f t="shared" si="56"/>
        <v>165.61111111111111</v>
      </c>
      <c r="P63" s="35">
        <f t="shared" si="51"/>
        <v>647.72875816993462</v>
      </c>
      <c r="R63" s="1">
        <f t="shared" si="52"/>
        <v>161.93218954248366</v>
      </c>
    </row>
    <row r="64" spans="1:25" x14ac:dyDescent="0.3">
      <c r="A64" s="15" t="s">
        <v>14</v>
      </c>
      <c r="B64" s="4"/>
      <c r="C64" s="4"/>
      <c r="D64" s="4"/>
      <c r="E64" s="4"/>
      <c r="F64" s="4"/>
      <c r="G64" s="4"/>
      <c r="H64" s="7">
        <f t="shared" si="48"/>
        <v>0</v>
      </c>
      <c r="K64" s="40" t="s">
        <v>12</v>
      </c>
      <c r="L64" s="33">
        <f t="shared" si="53"/>
        <v>154.36363636363637</v>
      </c>
      <c r="M64" s="33">
        <f t="shared" si="54"/>
        <v>173.18181818181819</v>
      </c>
      <c r="N64" s="33">
        <f t="shared" si="55"/>
        <v>170.90909090909091</v>
      </c>
      <c r="O64" s="33">
        <f t="shared" si="56"/>
        <v>172.90909090909091</v>
      </c>
      <c r="P64" s="35">
        <f t="shared" si="51"/>
        <v>671.36363636363637</v>
      </c>
      <c r="R64" s="1">
        <f t="shared" si="52"/>
        <v>167.84090909090909</v>
      </c>
    </row>
    <row r="65" spans="1:18" x14ac:dyDescent="0.3">
      <c r="A65" s="15" t="s">
        <v>77</v>
      </c>
      <c r="B65" s="4">
        <v>180</v>
      </c>
      <c r="C65" s="4">
        <v>182</v>
      </c>
      <c r="D65" s="4">
        <v>196</v>
      </c>
      <c r="E65" s="4">
        <v>200</v>
      </c>
      <c r="F65" s="4">
        <f t="shared" si="47"/>
        <v>758</v>
      </c>
      <c r="G65" s="4">
        <v>3</v>
      </c>
      <c r="H65" s="7">
        <f t="shared" si="48"/>
        <v>4</v>
      </c>
      <c r="K65" s="40" t="s">
        <v>13</v>
      </c>
      <c r="L65" s="33">
        <f t="shared" si="53"/>
        <v>172.28571428571428</v>
      </c>
      <c r="M65" s="33">
        <f t="shared" si="54"/>
        <v>163.68181818181819</v>
      </c>
      <c r="N65" s="33">
        <f t="shared" si="55"/>
        <v>171.65</v>
      </c>
      <c r="O65" s="33">
        <f t="shared" si="56"/>
        <v>172.73684210526315</v>
      </c>
      <c r="P65" s="35">
        <f t="shared" si="51"/>
        <v>680.35437457279556</v>
      </c>
      <c r="R65" s="1">
        <f t="shared" si="52"/>
        <v>170.08859364319889</v>
      </c>
    </row>
    <row r="66" spans="1:18" x14ac:dyDescent="0.3">
      <c r="A66" s="15" t="s">
        <v>15</v>
      </c>
      <c r="B66" s="4">
        <v>144</v>
      </c>
      <c r="C66" s="4">
        <v>195</v>
      </c>
      <c r="D66" s="4">
        <v>210</v>
      </c>
      <c r="E66" s="4">
        <v>175</v>
      </c>
      <c r="F66" s="4">
        <f t="shared" si="47"/>
        <v>724</v>
      </c>
      <c r="G66" s="4">
        <v>3</v>
      </c>
      <c r="H66" s="7">
        <f t="shared" si="48"/>
        <v>4</v>
      </c>
      <c r="K66" s="40" t="s">
        <v>14</v>
      </c>
      <c r="L66" s="33">
        <f t="shared" si="53"/>
        <v>155.19999999999999</v>
      </c>
      <c r="M66" s="33">
        <f t="shared" si="54"/>
        <v>148.83333333333334</v>
      </c>
      <c r="N66" s="33">
        <f t="shared" si="55"/>
        <v>142.33333333333334</v>
      </c>
      <c r="O66" s="33">
        <f t="shared" si="56"/>
        <v>151.875</v>
      </c>
      <c r="P66" s="35">
        <f t="shared" si="51"/>
        <v>598.24166666666667</v>
      </c>
      <c r="R66" s="1">
        <f t="shared" si="52"/>
        <v>149.56041666666667</v>
      </c>
    </row>
    <row r="67" spans="1:18" x14ac:dyDescent="0.3">
      <c r="A67" s="15" t="s">
        <v>27</v>
      </c>
      <c r="B67" s="4"/>
      <c r="C67" s="4"/>
      <c r="D67" s="4"/>
      <c r="E67" s="4"/>
      <c r="F67" s="4"/>
      <c r="G67" s="4"/>
      <c r="H67" s="7">
        <f t="shared" si="48"/>
        <v>0</v>
      </c>
      <c r="K67" s="40" t="s">
        <v>77</v>
      </c>
      <c r="L67" s="33">
        <f t="shared" si="53"/>
        <v>175.5</v>
      </c>
      <c r="M67" s="33">
        <f t="shared" si="54"/>
        <v>177.57142857142858</v>
      </c>
      <c r="N67" s="33">
        <f t="shared" si="55"/>
        <v>181.8</v>
      </c>
      <c r="O67" s="33">
        <f t="shared" si="56"/>
        <v>180.05</v>
      </c>
      <c r="P67" s="35">
        <f t="shared" si="51"/>
        <v>714.92142857142858</v>
      </c>
      <c r="R67" s="1">
        <f t="shared" si="52"/>
        <v>178.73035714285714</v>
      </c>
    </row>
    <row r="68" spans="1:18" x14ac:dyDescent="0.3">
      <c r="A68" s="15" t="s">
        <v>28</v>
      </c>
      <c r="B68" s="4"/>
      <c r="C68" s="4"/>
      <c r="D68" s="4"/>
      <c r="E68" s="4"/>
      <c r="F68" s="4"/>
      <c r="G68" s="4"/>
      <c r="H68" s="7">
        <f t="shared" si="48"/>
        <v>0</v>
      </c>
      <c r="K68" s="40" t="s">
        <v>15</v>
      </c>
      <c r="L68" s="33">
        <f t="shared" si="53"/>
        <v>169.94117647058823</v>
      </c>
      <c r="M68" s="33">
        <f>AVERAGE(C30,C48,C66,C84,C102,C121,C140,C159,C178,C196,C214,C232,C250,C268,C286,C304,C322,C340,C358,C376,C394)</f>
        <v>176.5</v>
      </c>
      <c r="N68" s="33">
        <f>AVERAGE(D30,D48,D66,D84,D102,D121,D140,D159,D178,D196,D214,D232,D250,D268,D286,D304,D322,D340,D358,D376,D394)</f>
        <v>181.0625</v>
      </c>
      <c r="O68" s="33">
        <f>AVERAGE(E30,E48,E66,E84,E102,E121,E140,E159,E178,E196,E214,E232,E250,E268,E286,E304,E322,E340,E358,E376,E394)</f>
        <v>176.9375</v>
      </c>
      <c r="P68" s="35">
        <f t="shared" si="51"/>
        <v>704.44117647058829</v>
      </c>
      <c r="R68" s="1">
        <f t="shared" si="52"/>
        <v>176.11029411764707</v>
      </c>
    </row>
    <row r="69" spans="1:18" x14ac:dyDescent="0.3">
      <c r="A69" s="15" t="s">
        <v>29</v>
      </c>
      <c r="B69" s="4"/>
      <c r="C69" s="4"/>
      <c r="D69" s="4"/>
      <c r="E69" s="4"/>
      <c r="F69" s="4"/>
      <c r="G69" s="4"/>
      <c r="H69" s="7">
        <f t="shared" si="48"/>
        <v>0</v>
      </c>
      <c r="K69" s="40" t="s">
        <v>27</v>
      </c>
      <c r="L69" s="33">
        <v>0</v>
      </c>
      <c r="M69" s="33">
        <v>0</v>
      </c>
      <c r="N69" s="33">
        <f t="shared" si="55"/>
        <v>239</v>
      </c>
      <c r="O69" s="33">
        <f t="shared" si="56"/>
        <v>151</v>
      </c>
      <c r="P69" s="35">
        <f t="shared" si="51"/>
        <v>390</v>
      </c>
      <c r="R69" s="1">
        <f>P69/2</f>
        <v>195</v>
      </c>
    </row>
    <row r="70" spans="1:18" ht="15" thickBot="1" x14ac:dyDescent="0.35">
      <c r="A70" s="16" t="s">
        <v>33</v>
      </c>
      <c r="B70" s="10"/>
      <c r="C70" s="10"/>
      <c r="D70" s="10"/>
      <c r="E70" s="10"/>
      <c r="F70" s="10"/>
      <c r="G70" s="10"/>
      <c r="H70" s="11">
        <f t="shared" si="48"/>
        <v>0</v>
      </c>
      <c r="K70" s="40" t="s">
        <v>28</v>
      </c>
      <c r="L70" s="33">
        <f t="shared" si="53"/>
        <v>163.25</v>
      </c>
      <c r="M70" s="33">
        <f t="shared" si="54"/>
        <v>169.6</v>
      </c>
      <c r="N70" s="33">
        <f t="shared" si="55"/>
        <v>174.75</v>
      </c>
      <c r="O70" s="33">
        <f t="shared" si="56"/>
        <v>158.5</v>
      </c>
      <c r="P70" s="35">
        <f t="shared" si="51"/>
        <v>666.1</v>
      </c>
      <c r="R70" s="1">
        <f t="shared" si="52"/>
        <v>166.52500000000001</v>
      </c>
    </row>
    <row r="71" spans="1:18" ht="15" thickBot="1" x14ac:dyDescent="0.35">
      <c r="A71" s="13" t="s">
        <v>62</v>
      </c>
      <c r="B71" s="17">
        <f>SUM(B58:B70)</f>
        <v>1514</v>
      </c>
      <c r="C71" s="17">
        <f t="shared" ref="C71" si="57">SUM(C58:C70)</f>
        <v>1497</v>
      </c>
      <c r="D71" s="17">
        <f t="shared" ref="D71" si="58">SUM(D58:D70)</f>
        <v>1459</v>
      </c>
      <c r="E71" s="17">
        <f t="shared" ref="E71" si="59">SUM(E58:E70)</f>
        <v>1263</v>
      </c>
      <c r="F71" s="17">
        <f t="shared" ref="F71" si="60">SUM(F58:F70)</f>
        <v>5733</v>
      </c>
      <c r="G71" s="17">
        <f>SUM(G58:G70)</f>
        <v>26</v>
      </c>
      <c r="H71" s="18">
        <f t="shared" ref="H71" si="61">SUM(H58:H70)</f>
        <v>32</v>
      </c>
      <c r="K71" s="40" t="s">
        <v>29</v>
      </c>
      <c r="L71" s="33">
        <f t="shared" si="53"/>
        <v>169</v>
      </c>
      <c r="M71" s="33">
        <f t="shared" si="54"/>
        <v>179.33333333333334</v>
      </c>
      <c r="N71" s="33">
        <f t="shared" si="55"/>
        <v>166</v>
      </c>
      <c r="O71" s="33">
        <f t="shared" si="56"/>
        <v>154.25</v>
      </c>
      <c r="P71" s="35">
        <f t="shared" si="51"/>
        <v>668.58333333333337</v>
      </c>
      <c r="R71" s="1">
        <f t="shared" si="52"/>
        <v>167.14583333333334</v>
      </c>
    </row>
    <row r="72" spans="1:18" ht="15" thickBot="1" x14ac:dyDescent="0.35">
      <c r="K72" s="40" t="s">
        <v>33</v>
      </c>
      <c r="L72" s="33">
        <f t="shared" si="53"/>
        <v>145</v>
      </c>
      <c r="M72" s="33">
        <f t="shared" si="54"/>
        <v>125</v>
      </c>
      <c r="N72" s="33">
        <f t="shared" si="55"/>
        <v>161.33333333333334</v>
      </c>
      <c r="O72" s="33">
        <f t="shared" si="56"/>
        <v>137</v>
      </c>
      <c r="P72" s="35">
        <f t="shared" si="51"/>
        <v>568.33333333333337</v>
      </c>
      <c r="R72" s="1">
        <f t="shared" si="52"/>
        <v>142.08333333333334</v>
      </c>
    </row>
    <row r="73" spans="1:18" ht="15" thickBot="1" x14ac:dyDescent="0.35">
      <c r="A73" s="20">
        <v>40824</v>
      </c>
      <c r="B73" s="21"/>
      <c r="C73" s="21" t="s">
        <v>25</v>
      </c>
      <c r="D73" s="21"/>
      <c r="E73" s="21" t="s">
        <v>20</v>
      </c>
      <c r="F73" s="21"/>
      <c r="G73" s="21">
        <v>12</v>
      </c>
      <c r="H73" s="22">
        <v>8</v>
      </c>
      <c r="K73" s="37" t="s">
        <v>62</v>
      </c>
      <c r="L73" s="41">
        <f t="shared" si="53"/>
        <v>1393.4545454545455</v>
      </c>
      <c r="M73" s="41">
        <f t="shared" si="54"/>
        <v>1384.1363636363637</v>
      </c>
      <c r="N73" s="41">
        <f t="shared" si="55"/>
        <v>1406</v>
      </c>
      <c r="O73" s="41">
        <f t="shared" si="56"/>
        <v>1391.0454545454545</v>
      </c>
      <c r="P73" s="36">
        <f t="shared" si="51"/>
        <v>5574.636363636364</v>
      </c>
      <c r="R73" s="1">
        <f>P73/4/8</f>
        <v>174.20738636363637</v>
      </c>
    </row>
    <row r="74" spans="1:18" ht="15" thickBot="1" x14ac:dyDescent="0.35">
      <c r="A74" s="12" t="s">
        <v>24</v>
      </c>
      <c r="B74" s="23"/>
      <c r="C74" s="23"/>
      <c r="D74" s="23"/>
      <c r="E74" s="23"/>
      <c r="F74" s="23"/>
      <c r="G74" s="23" t="s">
        <v>63</v>
      </c>
      <c r="H74" s="24">
        <f>G73-(G89/2)</f>
        <v>1</v>
      </c>
    </row>
    <row r="75" spans="1:18" ht="15" thickBot="1" x14ac:dyDescent="0.35">
      <c r="A75" s="25"/>
      <c r="B75" s="25" t="s">
        <v>2</v>
      </c>
      <c r="C75" s="25" t="s">
        <v>3</v>
      </c>
      <c r="D75" s="25" t="s">
        <v>4</v>
      </c>
      <c r="E75" s="25" t="s">
        <v>5</v>
      </c>
      <c r="F75" s="25" t="s">
        <v>6</v>
      </c>
      <c r="G75" s="25" t="s">
        <v>7</v>
      </c>
      <c r="H75" s="25" t="s">
        <v>61</v>
      </c>
    </row>
    <row r="76" spans="1:18" x14ac:dyDescent="0.3">
      <c r="A76" s="19" t="s">
        <v>8</v>
      </c>
      <c r="B76" s="5">
        <v>199</v>
      </c>
      <c r="C76" s="5">
        <v>166</v>
      </c>
      <c r="D76" s="5" t="s">
        <v>26</v>
      </c>
      <c r="E76" s="5"/>
      <c r="F76" s="5">
        <f t="shared" ref="F76:F86" si="62">SUM(B76:E76)</f>
        <v>365</v>
      </c>
      <c r="G76" s="5">
        <v>2</v>
      </c>
      <c r="H76" s="6">
        <f t="shared" ref="H76:H88" si="63">COUNT(B76:E76)</f>
        <v>2</v>
      </c>
    </row>
    <row r="77" spans="1:18" x14ac:dyDescent="0.3">
      <c r="A77" s="15" t="s">
        <v>9</v>
      </c>
      <c r="B77" s="4">
        <v>232</v>
      </c>
      <c r="C77" s="4">
        <v>193</v>
      </c>
      <c r="D77" s="4">
        <v>202</v>
      </c>
      <c r="E77" s="4">
        <v>176</v>
      </c>
      <c r="F77" s="4">
        <f t="shared" si="62"/>
        <v>803</v>
      </c>
      <c r="G77" s="4">
        <v>4</v>
      </c>
      <c r="H77" s="7">
        <f t="shared" si="63"/>
        <v>4</v>
      </c>
    </row>
    <row r="78" spans="1:18" x14ac:dyDescent="0.3">
      <c r="A78" s="15" t="s">
        <v>10</v>
      </c>
      <c r="B78" s="4" t="s">
        <v>26</v>
      </c>
      <c r="C78" s="4" t="s">
        <v>26</v>
      </c>
      <c r="D78" s="4" t="s">
        <v>26</v>
      </c>
      <c r="E78" s="4" t="s">
        <v>26</v>
      </c>
      <c r="F78" s="4"/>
      <c r="G78" s="4" t="s">
        <v>26</v>
      </c>
      <c r="H78" s="7">
        <f t="shared" si="63"/>
        <v>0</v>
      </c>
    </row>
    <row r="79" spans="1:18" x14ac:dyDescent="0.3">
      <c r="A79" s="15" t="s">
        <v>11</v>
      </c>
      <c r="B79" s="4">
        <v>170</v>
      </c>
      <c r="C79" s="4">
        <v>150</v>
      </c>
      <c r="D79" s="4">
        <v>159</v>
      </c>
      <c r="E79" s="4">
        <v>210</v>
      </c>
      <c r="F79" s="4">
        <f t="shared" si="62"/>
        <v>689</v>
      </c>
      <c r="G79" s="4">
        <v>4</v>
      </c>
      <c r="H79" s="7">
        <f t="shared" si="63"/>
        <v>4</v>
      </c>
    </row>
    <row r="80" spans="1:18" x14ac:dyDescent="0.3">
      <c r="A80" s="15" t="s">
        <v>12</v>
      </c>
      <c r="B80" s="4">
        <v>148</v>
      </c>
      <c r="C80" s="4">
        <v>204</v>
      </c>
      <c r="D80" s="4">
        <v>209</v>
      </c>
      <c r="E80" s="4">
        <v>157</v>
      </c>
      <c r="F80" s="4">
        <f t="shared" si="62"/>
        <v>718</v>
      </c>
      <c r="G80" s="4">
        <v>4</v>
      </c>
      <c r="H80" s="7">
        <f t="shared" si="63"/>
        <v>4</v>
      </c>
    </row>
    <row r="81" spans="1:8" x14ac:dyDescent="0.3">
      <c r="A81" s="15" t="s">
        <v>13</v>
      </c>
      <c r="B81" s="4">
        <v>167</v>
      </c>
      <c r="C81" s="4">
        <v>146</v>
      </c>
      <c r="D81" s="4">
        <v>186</v>
      </c>
      <c r="E81" s="4">
        <v>138</v>
      </c>
      <c r="F81" s="4">
        <f t="shared" si="62"/>
        <v>637</v>
      </c>
      <c r="G81" s="4">
        <v>0</v>
      </c>
      <c r="H81" s="7">
        <f t="shared" si="63"/>
        <v>4</v>
      </c>
    </row>
    <row r="82" spans="1:8" x14ac:dyDescent="0.3">
      <c r="A82" s="15" t="s">
        <v>14</v>
      </c>
      <c r="B82" s="4"/>
      <c r="C82" s="4"/>
      <c r="D82" s="4"/>
      <c r="E82" s="4"/>
      <c r="F82" s="4"/>
      <c r="G82" s="4"/>
      <c r="H82" s="7">
        <f t="shared" si="63"/>
        <v>0</v>
      </c>
    </row>
    <row r="83" spans="1:8" x14ac:dyDescent="0.3">
      <c r="A83" s="15" t="s">
        <v>77</v>
      </c>
      <c r="B83" s="4">
        <v>180</v>
      </c>
      <c r="C83" s="4">
        <v>182</v>
      </c>
      <c r="D83" s="4">
        <v>196</v>
      </c>
      <c r="E83" s="4">
        <v>200</v>
      </c>
      <c r="F83" s="4">
        <f t="shared" si="62"/>
        <v>758</v>
      </c>
      <c r="G83" s="4">
        <v>3</v>
      </c>
      <c r="H83" s="7">
        <f t="shared" si="63"/>
        <v>4</v>
      </c>
    </row>
    <row r="84" spans="1:8" x14ac:dyDescent="0.3">
      <c r="A84" s="15" t="s">
        <v>15</v>
      </c>
      <c r="B84" s="4">
        <v>144</v>
      </c>
      <c r="C84" s="4">
        <v>195</v>
      </c>
      <c r="D84" s="4">
        <v>210</v>
      </c>
      <c r="E84" s="4">
        <v>175</v>
      </c>
      <c r="F84" s="4">
        <f t="shared" si="62"/>
        <v>724</v>
      </c>
      <c r="G84" s="4">
        <v>3</v>
      </c>
      <c r="H84" s="7">
        <f t="shared" si="63"/>
        <v>4</v>
      </c>
    </row>
    <row r="85" spans="1:8" x14ac:dyDescent="0.3">
      <c r="A85" s="15" t="s">
        <v>27</v>
      </c>
      <c r="B85" s="4"/>
      <c r="C85" s="4"/>
      <c r="D85" s="4">
        <v>239</v>
      </c>
      <c r="E85" s="4">
        <v>151</v>
      </c>
      <c r="F85" s="4">
        <f t="shared" si="62"/>
        <v>390</v>
      </c>
      <c r="G85" s="4">
        <v>2</v>
      </c>
      <c r="H85" s="7">
        <f t="shared" si="63"/>
        <v>2</v>
      </c>
    </row>
    <row r="86" spans="1:8" x14ac:dyDescent="0.3">
      <c r="A86" s="15" t="s">
        <v>28</v>
      </c>
      <c r="B86" s="4">
        <v>149</v>
      </c>
      <c r="C86" s="4">
        <v>158</v>
      </c>
      <c r="D86" s="4">
        <v>208</v>
      </c>
      <c r="E86" s="4">
        <v>138</v>
      </c>
      <c r="F86" s="4">
        <f t="shared" si="62"/>
        <v>653</v>
      </c>
      <c r="G86" s="4">
        <v>0</v>
      </c>
      <c r="H86" s="7">
        <f t="shared" si="63"/>
        <v>4</v>
      </c>
    </row>
    <row r="87" spans="1:8" x14ac:dyDescent="0.3">
      <c r="A87" s="15" t="s">
        <v>29</v>
      </c>
      <c r="B87" s="4"/>
      <c r="C87" s="4"/>
      <c r="D87" s="4"/>
      <c r="E87" s="4"/>
      <c r="F87" s="4"/>
      <c r="G87" s="4"/>
      <c r="H87" s="7">
        <f t="shared" si="63"/>
        <v>0</v>
      </c>
    </row>
    <row r="88" spans="1:8" ht="15" thickBot="1" x14ac:dyDescent="0.35">
      <c r="A88" s="16" t="s">
        <v>33</v>
      </c>
      <c r="B88" s="10"/>
      <c r="C88" s="10"/>
      <c r="D88" s="10"/>
      <c r="E88" s="10"/>
      <c r="F88" s="10"/>
      <c r="G88" s="10"/>
      <c r="H88" s="11">
        <f t="shared" si="63"/>
        <v>0</v>
      </c>
    </row>
    <row r="89" spans="1:8" ht="15" thickBot="1" x14ac:dyDescent="0.35">
      <c r="A89" s="13" t="s">
        <v>62</v>
      </c>
      <c r="B89" s="17">
        <f>SUM(B76:B88)</f>
        <v>1389</v>
      </c>
      <c r="C89" s="17">
        <f t="shared" ref="C89" si="64">SUM(C76:C88)</f>
        <v>1394</v>
      </c>
      <c r="D89" s="17">
        <f t="shared" ref="D89" si="65">SUM(D76:D88)</f>
        <v>1609</v>
      </c>
      <c r="E89" s="17">
        <f t="shared" ref="E89" si="66">SUM(E76:E88)</f>
        <v>1345</v>
      </c>
      <c r="F89" s="17">
        <f t="shared" ref="F89" si="67">SUM(F76:F88)</f>
        <v>5737</v>
      </c>
      <c r="G89" s="17">
        <f>SUM(G76:G88)</f>
        <v>22</v>
      </c>
      <c r="H89" s="18">
        <f t="shared" ref="H89" si="68">SUM(H76:H88)</f>
        <v>32</v>
      </c>
    </row>
    <row r="90" spans="1:8" ht="15" thickBot="1" x14ac:dyDescent="0.35"/>
    <row r="91" spans="1:8" x14ac:dyDescent="0.3">
      <c r="A91" s="20">
        <v>40831</v>
      </c>
      <c r="B91" s="21"/>
      <c r="C91" s="21" t="s">
        <v>31</v>
      </c>
      <c r="D91" s="21"/>
      <c r="E91" s="21" t="s">
        <v>32</v>
      </c>
      <c r="F91" s="21"/>
      <c r="G91" s="21">
        <v>4</v>
      </c>
      <c r="H91" s="22">
        <v>16</v>
      </c>
    </row>
    <row r="92" spans="1:8" ht="15" thickBot="1" x14ac:dyDescent="0.35">
      <c r="A92" s="12" t="s">
        <v>30</v>
      </c>
      <c r="B92" s="23"/>
      <c r="C92" s="23"/>
      <c r="D92" s="23"/>
      <c r="E92" s="23"/>
      <c r="F92" s="23"/>
      <c r="G92" s="23" t="s">
        <v>63</v>
      </c>
      <c r="H92" s="24">
        <f>G91-(G107/2)</f>
        <v>0</v>
      </c>
    </row>
    <row r="93" spans="1:8" ht="15" thickBot="1" x14ac:dyDescent="0.35">
      <c r="A93" s="25"/>
      <c r="B93" s="25" t="s">
        <v>2</v>
      </c>
      <c r="C93" s="25" t="s">
        <v>3</v>
      </c>
      <c r="D93" s="25" t="s">
        <v>4</v>
      </c>
      <c r="E93" s="25" t="s">
        <v>5</v>
      </c>
      <c r="F93" s="25" t="s">
        <v>6</v>
      </c>
      <c r="G93" s="25" t="s">
        <v>7</v>
      </c>
      <c r="H93" s="25" t="s">
        <v>61</v>
      </c>
    </row>
    <row r="94" spans="1:8" x14ac:dyDescent="0.3">
      <c r="A94" s="19" t="s">
        <v>8</v>
      </c>
      <c r="B94" s="5">
        <v>246</v>
      </c>
      <c r="C94" s="5">
        <v>191</v>
      </c>
      <c r="D94" s="5">
        <v>235</v>
      </c>
      <c r="E94" s="5">
        <v>179</v>
      </c>
      <c r="F94" s="5">
        <f t="shared" ref="F94:F106" si="69">SUM(B94:E94)</f>
        <v>851</v>
      </c>
      <c r="G94" s="5">
        <v>1</v>
      </c>
      <c r="H94" s="6">
        <f t="shared" ref="H94:H106" si="70">COUNT(B94:E94)</f>
        <v>4</v>
      </c>
    </row>
    <row r="95" spans="1:8" x14ac:dyDescent="0.3">
      <c r="A95" s="15" t="s">
        <v>9</v>
      </c>
      <c r="B95" s="4">
        <v>182</v>
      </c>
      <c r="C95" s="4">
        <v>156</v>
      </c>
      <c r="D95" s="4">
        <v>162</v>
      </c>
      <c r="E95" s="4">
        <v>160</v>
      </c>
      <c r="F95" s="4">
        <f t="shared" si="69"/>
        <v>660</v>
      </c>
      <c r="G95" s="4">
        <v>1</v>
      </c>
      <c r="H95" s="7">
        <f t="shared" si="70"/>
        <v>4</v>
      </c>
    </row>
    <row r="96" spans="1:8" x14ac:dyDescent="0.3">
      <c r="A96" s="15" t="s">
        <v>10</v>
      </c>
      <c r="B96" s="4">
        <v>167</v>
      </c>
      <c r="C96" s="4">
        <v>184</v>
      </c>
      <c r="D96" s="4">
        <v>195</v>
      </c>
      <c r="E96" s="4">
        <v>170</v>
      </c>
      <c r="F96" s="4">
        <f t="shared" si="69"/>
        <v>716</v>
      </c>
      <c r="G96" s="4">
        <v>0</v>
      </c>
      <c r="H96" s="7">
        <f t="shared" si="70"/>
        <v>4</v>
      </c>
    </row>
    <row r="97" spans="1:8" x14ac:dyDescent="0.3">
      <c r="A97" s="15" t="s">
        <v>11</v>
      </c>
      <c r="B97" s="4">
        <v>134</v>
      </c>
      <c r="C97" s="4">
        <v>146</v>
      </c>
      <c r="D97" s="4">
        <v>159</v>
      </c>
      <c r="E97" s="4">
        <v>194</v>
      </c>
      <c r="F97" s="4">
        <f t="shared" si="69"/>
        <v>633</v>
      </c>
      <c r="G97" s="4">
        <v>1</v>
      </c>
      <c r="H97" s="7">
        <f t="shared" si="70"/>
        <v>4</v>
      </c>
    </row>
    <row r="98" spans="1:8" x14ac:dyDescent="0.3">
      <c r="A98" s="15" t="s">
        <v>12</v>
      </c>
      <c r="B98" s="4">
        <v>159</v>
      </c>
      <c r="C98" s="4">
        <v>168</v>
      </c>
      <c r="D98" s="4">
        <v>154</v>
      </c>
      <c r="E98" s="4">
        <v>128</v>
      </c>
      <c r="F98" s="4">
        <f t="shared" si="69"/>
        <v>609</v>
      </c>
      <c r="G98" s="4">
        <v>1</v>
      </c>
      <c r="H98" s="7">
        <f t="shared" si="70"/>
        <v>4</v>
      </c>
    </row>
    <row r="99" spans="1:8" x14ac:dyDescent="0.3">
      <c r="A99" s="15" t="s">
        <v>13</v>
      </c>
      <c r="B99" s="4">
        <v>159</v>
      </c>
      <c r="C99" s="4">
        <v>131</v>
      </c>
      <c r="D99" s="4"/>
      <c r="E99" s="4"/>
      <c r="F99" s="4">
        <f t="shared" si="69"/>
        <v>290</v>
      </c>
      <c r="G99" s="4">
        <v>0</v>
      </c>
      <c r="H99" s="7">
        <f t="shared" si="70"/>
        <v>2</v>
      </c>
    </row>
    <row r="100" spans="1:8" x14ac:dyDescent="0.3">
      <c r="A100" s="15" t="s">
        <v>14</v>
      </c>
      <c r="B100" s="4"/>
      <c r="C100" s="4"/>
      <c r="D100" s="4"/>
      <c r="E100" s="4"/>
      <c r="F100" s="4"/>
      <c r="G100" s="4"/>
      <c r="H100" s="7">
        <f t="shared" si="70"/>
        <v>0</v>
      </c>
    </row>
    <row r="101" spans="1:8" x14ac:dyDescent="0.3">
      <c r="A101" s="15" t="s">
        <v>77</v>
      </c>
      <c r="B101" s="4">
        <v>163</v>
      </c>
      <c r="C101" s="4">
        <v>200</v>
      </c>
      <c r="D101" s="4">
        <v>209</v>
      </c>
      <c r="E101" s="4">
        <v>151</v>
      </c>
      <c r="F101" s="4">
        <f t="shared" si="69"/>
        <v>723</v>
      </c>
      <c r="G101" s="4">
        <v>2</v>
      </c>
      <c r="H101" s="7">
        <f t="shared" si="70"/>
        <v>4</v>
      </c>
    </row>
    <row r="102" spans="1:8" x14ac:dyDescent="0.3">
      <c r="A102" s="15" t="s">
        <v>15</v>
      </c>
      <c r="B102" s="4">
        <v>183</v>
      </c>
      <c r="C102" s="4">
        <v>175</v>
      </c>
      <c r="D102" s="4">
        <v>177</v>
      </c>
      <c r="E102" s="4">
        <v>149</v>
      </c>
      <c r="F102" s="4">
        <f t="shared" si="69"/>
        <v>684</v>
      </c>
      <c r="G102" s="4">
        <v>2</v>
      </c>
      <c r="H102" s="7">
        <f t="shared" si="70"/>
        <v>4</v>
      </c>
    </row>
    <row r="103" spans="1:8" x14ac:dyDescent="0.3">
      <c r="A103" s="15" t="s">
        <v>27</v>
      </c>
      <c r="B103" s="4"/>
      <c r="C103" s="4"/>
      <c r="D103" s="4"/>
      <c r="E103" s="4"/>
      <c r="F103" s="4"/>
      <c r="G103" s="4"/>
      <c r="H103" s="7">
        <f t="shared" si="70"/>
        <v>0</v>
      </c>
    </row>
    <row r="104" spans="1:8" x14ac:dyDescent="0.3">
      <c r="A104" s="15" t="s">
        <v>28</v>
      </c>
      <c r="B104" s="4"/>
      <c r="C104" s="4"/>
      <c r="D104" s="4"/>
      <c r="E104" s="4"/>
      <c r="F104" s="4"/>
      <c r="G104" s="4"/>
      <c r="H104" s="7">
        <f t="shared" si="70"/>
        <v>0</v>
      </c>
    </row>
    <row r="105" spans="1:8" x14ac:dyDescent="0.3">
      <c r="A105" s="15" t="s">
        <v>29</v>
      </c>
      <c r="B105" s="4"/>
      <c r="C105" s="4"/>
      <c r="D105" s="4"/>
      <c r="E105" s="4"/>
      <c r="F105" s="4"/>
      <c r="G105" s="4"/>
      <c r="H105" s="7">
        <f t="shared" si="70"/>
        <v>0</v>
      </c>
    </row>
    <row r="106" spans="1:8" ht="15" thickBot="1" x14ac:dyDescent="0.35">
      <c r="A106" s="16" t="s">
        <v>33</v>
      </c>
      <c r="B106" s="10"/>
      <c r="C106" s="10"/>
      <c r="D106" s="10">
        <v>183</v>
      </c>
      <c r="E106" s="10">
        <v>120</v>
      </c>
      <c r="F106" s="10">
        <f t="shared" si="69"/>
        <v>303</v>
      </c>
      <c r="G106" s="10">
        <v>0</v>
      </c>
      <c r="H106" s="11">
        <f t="shared" si="70"/>
        <v>2</v>
      </c>
    </row>
    <row r="107" spans="1:8" ht="15" thickBot="1" x14ac:dyDescent="0.35">
      <c r="A107" s="13" t="s">
        <v>62</v>
      </c>
      <c r="B107" s="17">
        <f>SUM(B94:B106)</f>
        <v>1393</v>
      </c>
      <c r="C107" s="17">
        <f t="shared" ref="C107" si="71">SUM(C94:C106)</f>
        <v>1351</v>
      </c>
      <c r="D107" s="17">
        <f t="shared" ref="D107" si="72">SUM(D94:D106)</f>
        <v>1474</v>
      </c>
      <c r="E107" s="17">
        <f t="shared" ref="E107" si="73">SUM(E94:E106)</f>
        <v>1251</v>
      </c>
      <c r="F107" s="17">
        <f t="shared" ref="F107" si="74">SUM(F94:F106)</f>
        <v>5469</v>
      </c>
      <c r="G107" s="17">
        <f>SUM(G94:G106)</f>
        <v>8</v>
      </c>
      <c r="H107" s="18">
        <f t="shared" ref="H107" si="75">SUM(H94:H106)</f>
        <v>32</v>
      </c>
    </row>
    <row r="109" spans="1:8" ht="15" thickBot="1" x14ac:dyDescent="0.35"/>
    <row r="110" spans="1:8" x14ac:dyDescent="0.3">
      <c r="A110" s="20">
        <v>40831</v>
      </c>
      <c r="B110" s="21"/>
      <c r="C110" s="21" t="s">
        <v>35</v>
      </c>
      <c r="D110" s="21"/>
      <c r="E110" s="21" t="s">
        <v>32</v>
      </c>
      <c r="F110" s="21"/>
      <c r="G110" s="21">
        <v>5</v>
      </c>
      <c r="H110" s="22">
        <v>15</v>
      </c>
    </row>
    <row r="111" spans="1:8" ht="15" thickBot="1" x14ac:dyDescent="0.35">
      <c r="A111" s="12" t="s">
        <v>34</v>
      </c>
      <c r="B111" s="23"/>
      <c r="C111" s="23"/>
      <c r="D111" s="23"/>
      <c r="E111" s="23"/>
      <c r="F111" s="23"/>
      <c r="G111" s="23" t="s">
        <v>63</v>
      </c>
      <c r="H111" s="24">
        <f>G110-(G126/2)</f>
        <v>0</v>
      </c>
    </row>
    <row r="112" spans="1:8" ht="15" thickBot="1" x14ac:dyDescent="0.35">
      <c r="A112" s="25"/>
      <c r="B112" s="25" t="s">
        <v>2</v>
      </c>
      <c r="C112" s="25" t="s">
        <v>3</v>
      </c>
      <c r="D112" s="25" t="s">
        <v>4</v>
      </c>
      <c r="E112" s="25" t="s">
        <v>5</v>
      </c>
      <c r="F112" s="25" t="s">
        <v>6</v>
      </c>
      <c r="G112" s="25" t="s">
        <v>7</v>
      </c>
      <c r="H112" s="25" t="s">
        <v>61</v>
      </c>
    </row>
    <row r="113" spans="1:8" x14ac:dyDescent="0.3">
      <c r="A113" s="19" t="s">
        <v>8</v>
      </c>
      <c r="B113" s="5">
        <v>234</v>
      </c>
      <c r="C113" s="5">
        <v>224</v>
      </c>
      <c r="D113" s="5">
        <v>179</v>
      </c>
      <c r="E113" s="5">
        <v>190</v>
      </c>
      <c r="F113" s="5">
        <f t="shared" ref="F113:F125" si="76">SUM(B113:E113)</f>
        <v>827</v>
      </c>
      <c r="G113" s="5">
        <v>2</v>
      </c>
      <c r="H113" s="6">
        <f t="shared" ref="H113:H125" si="77">COUNT(B113:E113)</f>
        <v>4</v>
      </c>
    </row>
    <row r="114" spans="1:8" x14ac:dyDescent="0.3">
      <c r="A114" s="15" t="s">
        <v>9</v>
      </c>
      <c r="B114" s="4">
        <v>229</v>
      </c>
      <c r="C114" s="4">
        <v>148</v>
      </c>
      <c r="D114" s="4">
        <v>159</v>
      </c>
      <c r="E114" s="4">
        <v>183</v>
      </c>
      <c r="F114" s="4">
        <f t="shared" si="76"/>
        <v>719</v>
      </c>
      <c r="G114" s="4">
        <v>1</v>
      </c>
      <c r="H114" s="7">
        <f t="shared" si="77"/>
        <v>4</v>
      </c>
    </row>
    <row r="115" spans="1:8" x14ac:dyDescent="0.3">
      <c r="A115" s="15" t="s">
        <v>10</v>
      </c>
      <c r="B115" s="4">
        <v>185</v>
      </c>
      <c r="C115" s="4">
        <v>189</v>
      </c>
      <c r="D115" s="4">
        <v>184</v>
      </c>
      <c r="E115" s="4">
        <v>160</v>
      </c>
      <c r="F115" s="4">
        <f t="shared" si="76"/>
        <v>718</v>
      </c>
      <c r="G115" s="4">
        <v>0</v>
      </c>
      <c r="H115" s="7">
        <f t="shared" si="77"/>
        <v>4</v>
      </c>
    </row>
    <row r="116" spans="1:8" x14ac:dyDescent="0.3">
      <c r="A116" s="15" t="s">
        <v>11</v>
      </c>
      <c r="B116" s="4">
        <v>146</v>
      </c>
      <c r="C116" s="4">
        <v>158</v>
      </c>
      <c r="D116" s="4">
        <v>146</v>
      </c>
      <c r="E116" s="4">
        <v>190</v>
      </c>
      <c r="F116" s="4">
        <f t="shared" si="76"/>
        <v>640</v>
      </c>
      <c r="G116" s="4">
        <v>1</v>
      </c>
      <c r="H116" s="7">
        <f t="shared" si="77"/>
        <v>4</v>
      </c>
    </row>
    <row r="117" spans="1:8" x14ac:dyDescent="0.3">
      <c r="A117" s="15" t="s">
        <v>12</v>
      </c>
      <c r="B117" s="4">
        <v>115</v>
      </c>
      <c r="C117" s="4">
        <v>150</v>
      </c>
      <c r="D117" s="4">
        <v>180</v>
      </c>
      <c r="E117" s="4">
        <v>179</v>
      </c>
      <c r="F117" s="4">
        <f t="shared" si="76"/>
        <v>624</v>
      </c>
      <c r="G117" s="4">
        <v>2</v>
      </c>
      <c r="H117" s="7">
        <f t="shared" si="77"/>
        <v>4</v>
      </c>
    </row>
    <row r="118" spans="1:8" x14ac:dyDescent="0.3">
      <c r="A118" s="15" t="s">
        <v>13</v>
      </c>
      <c r="B118" s="4">
        <v>167</v>
      </c>
      <c r="C118" s="4">
        <v>129</v>
      </c>
      <c r="D118" s="4">
        <v>171</v>
      </c>
      <c r="E118" s="4">
        <v>157</v>
      </c>
      <c r="F118" s="4">
        <f t="shared" si="76"/>
        <v>624</v>
      </c>
      <c r="G118" s="4">
        <v>0</v>
      </c>
      <c r="H118" s="7">
        <f t="shared" si="77"/>
        <v>4</v>
      </c>
    </row>
    <row r="119" spans="1:8" x14ac:dyDescent="0.3">
      <c r="A119" s="15" t="s">
        <v>14</v>
      </c>
      <c r="B119" s="4"/>
      <c r="C119" s="4"/>
      <c r="D119" s="4"/>
      <c r="E119" s="4"/>
      <c r="F119" s="4"/>
      <c r="G119" s="4"/>
      <c r="H119" s="7">
        <f t="shared" si="77"/>
        <v>0</v>
      </c>
    </row>
    <row r="120" spans="1:8" x14ac:dyDescent="0.3">
      <c r="A120" s="15" t="s">
        <v>77</v>
      </c>
      <c r="B120" s="4">
        <v>157</v>
      </c>
      <c r="C120" s="4">
        <v>182</v>
      </c>
      <c r="D120" s="4"/>
      <c r="E120" s="4"/>
      <c r="F120" s="4">
        <f t="shared" si="76"/>
        <v>339</v>
      </c>
      <c r="G120" s="4">
        <v>2</v>
      </c>
      <c r="H120" s="7">
        <f t="shared" si="77"/>
        <v>2</v>
      </c>
    </row>
    <row r="121" spans="1:8" x14ac:dyDescent="0.3">
      <c r="A121" s="15" t="s">
        <v>15</v>
      </c>
      <c r="B121" s="4">
        <v>178</v>
      </c>
      <c r="C121" s="4">
        <v>164</v>
      </c>
      <c r="D121" s="4">
        <v>168</v>
      </c>
      <c r="E121" s="4">
        <v>189</v>
      </c>
      <c r="F121" s="4">
        <f t="shared" si="76"/>
        <v>699</v>
      </c>
      <c r="G121" s="4">
        <v>2</v>
      </c>
      <c r="H121" s="7">
        <f t="shared" si="77"/>
        <v>4</v>
      </c>
    </row>
    <row r="122" spans="1:8" x14ac:dyDescent="0.3">
      <c r="A122" s="15" t="s">
        <v>27</v>
      </c>
      <c r="B122" s="4"/>
      <c r="C122" s="4"/>
      <c r="D122" s="4"/>
      <c r="E122" s="4"/>
      <c r="F122" s="4"/>
      <c r="G122" s="4"/>
      <c r="H122" s="7">
        <f t="shared" si="77"/>
        <v>0</v>
      </c>
    </row>
    <row r="123" spans="1:8" x14ac:dyDescent="0.3">
      <c r="A123" s="15" t="s">
        <v>28</v>
      </c>
      <c r="B123" s="4"/>
      <c r="C123" s="4"/>
      <c r="D123" s="4"/>
      <c r="E123" s="4"/>
      <c r="F123" s="4"/>
      <c r="G123" s="4"/>
      <c r="H123" s="7">
        <f t="shared" si="77"/>
        <v>0</v>
      </c>
    </row>
    <row r="124" spans="1:8" x14ac:dyDescent="0.3">
      <c r="A124" s="15" t="s">
        <v>29</v>
      </c>
      <c r="B124" s="4"/>
      <c r="C124" s="4"/>
      <c r="D124" s="4"/>
      <c r="E124" s="4"/>
      <c r="F124" s="4"/>
      <c r="G124" s="4"/>
      <c r="H124" s="7">
        <f t="shared" si="77"/>
        <v>0</v>
      </c>
    </row>
    <row r="125" spans="1:8" ht="15" thickBot="1" x14ac:dyDescent="0.35">
      <c r="A125" s="16" t="s">
        <v>33</v>
      </c>
      <c r="B125" s="10"/>
      <c r="C125" s="10"/>
      <c r="D125" s="10">
        <v>134</v>
      </c>
      <c r="E125" s="10">
        <v>140</v>
      </c>
      <c r="F125" s="10">
        <f t="shared" si="76"/>
        <v>274</v>
      </c>
      <c r="G125" s="10">
        <v>0</v>
      </c>
      <c r="H125" s="11">
        <f t="shared" si="77"/>
        <v>2</v>
      </c>
    </row>
    <row r="126" spans="1:8" ht="15" thickBot="1" x14ac:dyDescent="0.35">
      <c r="A126" s="13" t="s">
        <v>62</v>
      </c>
      <c r="B126" s="17">
        <f>SUM(B113:B125)</f>
        <v>1411</v>
      </c>
      <c r="C126" s="17">
        <f t="shared" ref="C126" si="78">SUM(C113:C125)</f>
        <v>1344</v>
      </c>
      <c r="D126" s="17">
        <f t="shared" ref="D126" si="79">SUM(D113:D125)</f>
        <v>1321</v>
      </c>
      <c r="E126" s="17">
        <f t="shared" ref="E126" si="80">SUM(E113:E125)</f>
        <v>1388</v>
      </c>
      <c r="F126" s="17">
        <f t="shared" ref="F126" si="81">SUM(F113:F125)</f>
        <v>5464</v>
      </c>
      <c r="G126" s="17">
        <f>SUM(G113:G125)</f>
        <v>10</v>
      </c>
      <c r="H126" s="18">
        <f t="shared" ref="H126" si="82">SUM(H113:H125)</f>
        <v>32</v>
      </c>
    </row>
    <row r="128" spans="1:8" ht="15" thickBot="1" x14ac:dyDescent="0.35"/>
    <row r="129" spans="1:8" x14ac:dyDescent="0.3">
      <c r="A129" s="20">
        <v>40838</v>
      </c>
      <c r="B129" s="21"/>
      <c r="C129" s="21" t="s">
        <v>37</v>
      </c>
      <c r="D129" s="21"/>
      <c r="E129" s="21" t="s">
        <v>20</v>
      </c>
      <c r="F129" s="21"/>
      <c r="G129" s="21">
        <v>14</v>
      </c>
      <c r="H129" s="22">
        <v>6</v>
      </c>
    </row>
    <row r="130" spans="1:8" ht="15" thickBot="1" x14ac:dyDescent="0.35">
      <c r="A130" s="12" t="s">
        <v>36</v>
      </c>
      <c r="B130" s="23"/>
      <c r="C130" s="23"/>
      <c r="D130" s="23"/>
      <c r="E130" s="23"/>
      <c r="F130" s="23"/>
      <c r="G130" s="23" t="s">
        <v>63</v>
      </c>
      <c r="H130" s="24">
        <f>G129-(G145/2)</f>
        <v>3</v>
      </c>
    </row>
    <row r="131" spans="1:8" ht="15" thickBot="1" x14ac:dyDescent="0.35">
      <c r="A131" s="25"/>
      <c r="B131" s="25" t="s">
        <v>2</v>
      </c>
      <c r="C131" s="25" t="s">
        <v>3</v>
      </c>
      <c r="D131" s="25" t="s">
        <v>4</v>
      </c>
      <c r="E131" s="25" t="s">
        <v>5</v>
      </c>
      <c r="F131" s="25" t="s">
        <v>6</v>
      </c>
      <c r="G131" s="25" t="s">
        <v>7</v>
      </c>
      <c r="H131" s="25" t="s">
        <v>61</v>
      </c>
    </row>
    <row r="132" spans="1:8" x14ac:dyDescent="0.3">
      <c r="A132" s="19" t="s">
        <v>8</v>
      </c>
      <c r="B132" s="5">
        <v>172</v>
      </c>
      <c r="C132" s="5">
        <v>192</v>
      </c>
      <c r="D132" s="5">
        <v>165</v>
      </c>
      <c r="E132" s="5">
        <v>180</v>
      </c>
      <c r="F132" s="5">
        <f t="shared" ref="F132:F144" si="83">SUM(B132:E132)</f>
        <v>709</v>
      </c>
      <c r="G132" s="5">
        <v>3</v>
      </c>
      <c r="H132" s="6">
        <f t="shared" ref="H132:H144" si="84">COUNT(B132:E132)</f>
        <v>4</v>
      </c>
    </row>
    <row r="133" spans="1:8" x14ac:dyDescent="0.3">
      <c r="A133" s="15" t="s">
        <v>9</v>
      </c>
      <c r="B133" s="4">
        <v>163</v>
      </c>
      <c r="C133" s="4">
        <v>176</v>
      </c>
      <c r="D133" s="4">
        <v>178</v>
      </c>
      <c r="E133" s="4">
        <v>180</v>
      </c>
      <c r="F133" s="4">
        <f t="shared" si="83"/>
        <v>697</v>
      </c>
      <c r="G133" s="4">
        <v>3</v>
      </c>
      <c r="H133" s="7">
        <f t="shared" si="84"/>
        <v>4</v>
      </c>
    </row>
    <row r="134" spans="1:8" x14ac:dyDescent="0.3">
      <c r="A134" s="15" t="s">
        <v>10</v>
      </c>
      <c r="B134" s="4">
        <v>200</v>
      </c>
      <c r="C134" s="4">
        <v>155</v>
      </c>
      <c r="D134" s="4">
        <v>163</v>
      </c>
      <c r="E134" s="4">
        <v>184</v>
      </c>
      <c r="F134" s="4">
        <f t="shared" si="83"/>
        <v>702</v>
      </c>
      <c r="G134" s="4">
        <v>3</v>
      </c>
      <c r="H134" s="7">
        <f t="shared" si="84"/>
        <v>4</v>
      </c>
    </row>
    <row r="135" spans="1:8" x14ac:dyDescent="0.3">
      <c r="A135" s="15" t="s">
        <v>11</v>
      </c>
      <c r="B135" s="4"/>
      <c r="C135" s="4"/>
      <c r="D135" s="4"/>
      <c r="E135" s="4"/>
      <c r="F135" s="4"/>
      <c r="G135" s="4"/>
      <c r="H135" s="7">
        <f t="shared" si="84"/>
        <v>0</v>
      </c>
    </row>
    <row r="136" spans="1:8" x14ac:dyDescent="0.3">
      <c r="A136" s="15" t="s">
        <v>12</v>
      </c>
      <c r="B136" s="4">
        <v>158</v>
      </c>
      <c r="C136" s="4">
        <v>140</v>
      </c>
      <c r="D136" s="4">
        <v>202</v>
      </c>
      <c r="E136" s="4">
        <v>182</v>
      </c>
      <c r="F136" s="4">
        <f t="shared" si="83"/>
        <v>682</v>
      </c>
      <c r="G136" s="4">
        <v>3</v>
      </c>
      <c r="H136" s="7">
        <f t="shared" si="84"/>
        <v>4</v>
      </c>
    </row>
    <row r="137" spans="1:8" x14ac:dyDescent="0.3">
      <c r="A137" s="15" t="s">
        <v>13</v>
      </c>
      <c r="B137" s="4">
        <v>207</v>
      </c>
      <c r="C137" s="4">
        <v>162</v>
      </c>
      <c r="D137" s="4">
        <v>168</v>
      </c>
      <c r="E137" s="4">
        <v>162</v>
      </c>
      <c r="F137" s="4">
        <f t="shared" si="83"/>
        <v>699</v>
      </c>
      <c r="G137" s="4">
        <v>3</v>
      </c>
      <c r="H137" s="7">
        <f t="shared" si="84"/>
        <v>4</v>
      </c>
    </row>
    <row r="138" spans="1:8" x14ac:dyDescent="0.3">
      <c r="A138" s="15" t="s">
        <v>14</v>
      </c>
      <c r="B138" s="4">
        <v>136</v>
      </c>
      <c r="C138" s="4">
        <v>146</v>
      </c>
      <c r="D138" s="4">
        <v>144</v>
      </c>
      <c r="E138" s="4">
        <v>177</v>
      </c>
      <c r="F138" s="4">
        <f t="shared" si="83"/>
        <v>603</v>
      </c>
      <c r="G138" s="4">
        <v>2</v>
      </c>
      <c r="H138" s="7">
        <f t="shared" si="84"/>
        <v>4</v>
      </c>
    </row>
    <row r="139" spans="1:8" x14ac:dyDescent="0.3">
      <c r="A139" s="15" t="s">
        <v>77</v>
      </c>
      <c r="B139" s="4"/>
      <c r="C139" s="4"/>
      <c r="D139" s="4"/>
      <c r="E139" s="4"/>
      <c r="F139" s="4"/>
      <c r="G139" s="4"/>
      <c r="H139" s="7">
        <f t="shared" si="84"/>
        <v>0</v>
      </c>
    </row>
    <row r="140" spans="1:8" x14ac:dyDescent="0.3">
      <c r="A140" s="15" t="s">
        <v>15</v>
      </c>
      <c r="B140" s="4"/>
      <c r="C140" s="4"/>
      <c r="D140" s="4"/>
      <c r="E140" s="4"/>
      <c r="F140" s="4"/>
      <c r="G140" s="4"/>
      <c r="H140" s="7">
        <f t="shared" si="84"/>
        <v>0</v>
      </c>
    </row>
    <row r="141" spans="1:8" x14ac:dyDescent="0.3">
      <c r="A141" s="15" t="s">
        <v>27</v>
      </c>
      <c r="B141" s="4"/>
      <c r="C141" s="4"/>
      <c r="D141" s="4"/>
      <c r="E141" s="4"/>
      <c r="F141" s="4"/>
      <c r="G141" s="4"/>
      <c r="H141" s="7">
        <f t="shared" si="84"/>
        <v>0</v>
      </c>
    </row>
    <row r="142" spans="1:8" x14ac:dyDescent="0.3">
      <c r="A142" s="15" t="s">
        <v>28</v>
      </c>
      <c r="B142" s="4">
        <v>146</v>
      </c>
      <c r="C142" s="4">
        <v>203</v>
      </c>
      <c r="D142" s="4">
        <v>135</v>
      </c>
      <c r="E142" s="4">
        <v>185</v>
      </c>
      <c r="F142" s="4">
        <f t="shared" si="83"/>
        <v>669</v>
      </c>
      <c r="G142" s="4">
        <v>2</v>
      </c>
      <c r="H142" s="7">
        <f t="shared" si="84"/>
        <v>4</v>
      </c>
    </row>
    <row r="143" spans="1:8" x14ac:dyDescent="0.3">
      <c r="A143" s="15" t="s">
        <v>29</v>
      </c>
      <c r="B143" s="4"/>
      <c r="C143" s="4"/>
      <c r="D143" s="4"/>
      <c r="E143" s="4"/>
      <c r="F143" s="4"/>
      <c r="G143" s="4"/>
      <c r="H143" s="7">
        <f t="shared" si="84"/>
        <v>0</v>
      </c>
    </row>
    <row r="144" spans="1:8" ht="15" thickBot="1" x14ac:dyDescent="0.35">
      <c r="A144" s="16" t="s">
        <v>33</v>
      </c>
      <c r="B144" s="10">
        <v>145</v>
      </c>
      <c r="C144" s="10">
        <v>125</v>
      </c>
      <c r="D144" s="10">
        <v>167</v>
      </c>
      <c r="E144" s="10">
        <v>151</v>
      </c>
      <c r="F144" s="10">
        <f t="shared" si="83"/>
        <v>588</v>
      </c>
      <c r="G144" s="10">
        <v>3</v>
      </c>
      <c r="H144" s="11">
        <f t="shared" si="84"/>
        <v>4</v>
      </c>
    </row>
    <row r="145" spans="1:8" ht="15" thickBot="1" x14ac:dyDescent="0.35">
      <c r="A145" s="13" t="s">
        <v>62</v>
      </c>
      <c r="B145" s="17">
        <f>SUM(B132:B144)</f>
        <v>1327</v>
      </c>
      <c r="C145" s="17">
        <f t="shared" ref="C145" si="85">SUM(C132:C144)</f>
        <v>1299</v>
      </c>
      <c r="D145" s="17">
        <f t="shared" ref="D145" si="86">SUM(D132:D144)</f>
        <v>1322</v>
      </c>
      <c r="E145" s="17">
        <f t="shared" ref="E145" si="87">SUM(E132:E144)</f>
        <v>1401</v>
      </c>
      <c r="F145" s="17">
        <f t="shared" ref="F145" si="88">SUM(F132:F144)</f>
        <v>5349</v>
      </c>
      <c r="G145" s="17">
        <f>SUM(G132:G144)</f>
        <v>22</v>
      </c>
      <c r="H145" s="18">
        <f t="shared" ref="H145" si="89">SUM(H132:H144)</f>
        <v>32</v>
      </c>
    </row>
    <row r="147" spans="1:8" ht="15" thickBot="1" x14ac:dyDescent="0.35"/>
    <row r="148" spans="1:8" x14ac:dyDescent="0.3">
      <c r="A148" s="20">
        <v>40859</v>
      </c>
      <c r="B148" s="21"/>
      <c r="C148" s="21" t="s">
        <v>38</v>
      </c>
      <c r="D148" s="21"/>
      <c r="E148" s="21" t="s">
        <v>39</v>
      </c>
      <c r="F148" s="21"/>
      <c r="G148" s="21">
        <v>15</v>
      </c>
      <c r="H148" s="22">
        <v>5</v>
      </c>
    </row>
    <row r="149" spans="1:8" ht="15" thickBot="1" x14ac:dyDescent="0.35">
      <c r="A149" s="12" t="s">
        <v>40</v>
      </c>
      <c r="B149" s="23"/>
      <c r="C149" s="23"/>
      <c r="D149" s="23"/>
      <c r="E149" s="23"/>
      <c r="F149" s="23"/>
      <c r="G149" s="23" t="s">
        <v>63</v>
      </c>
      <c r="H149" s="24">
        <f>G148-(G164/2)</f>
        <v>4</v>
      </c>
    </row>
    <row r="150" spans="1:8" ht="15" thickBot="1" x14ac:dyDescent="0.35">
      <c r="A150" s="25"/>
      <c r="B150" s="25" t="s">
        <v>2</v>
      </c>
      <c r="C150" s="25" t="s">
        <v>3</v>
      </c>
      <c r="D150" s="25" t="s">
        <v>4</v>
      </c>
      <c r="E150" s="25" t="s">
        <v>5</v>
      </c>
      <c r="F150" s="25">
        <f t="shared" ref="F150:F159" si="90">SUM(B150:E150)</f>
        <v>0</v>
      </c>
      <c r="G150" s="25" t="s">
        <v>7</v>
      </c>
      <c r="H150" s="25" t="s">
        <v>61</v>
      </c>
    </row>
    <row r="151" spans="1:8" x14ac:dyDescent="0.3">
      <c r="A151" s="19" t="s">
        <v>8</v>
      </c>
      <c r="B151" s="5">
        <v>147</v>
      </c>
      <c r="C151" s="5">
        <v>166</v>
      </c>
      <c r="D151" s="5">
        <v>223</v>
      </c>
      <c r="E151" s="5">
        <v>190</v>
      </c>
      <c r="F151" s="5">
        <f t="shared" si="90"/>
        <v>726</v>
      </c>
      <c r="G151" s="5">
        <v>3</v>
      </c>
      <c r="H151" s="6">
        <f t="shared" ref="H151:H163" si="91">COUNT(B151:E151)</f>
        <v>4</v>
      </c>
    </row>
    <row r="152" spans="1:8" x14ac:dyDescent="0.3">
      <c r="A152" s="15" t="s">
        <v>9</v>
      </c>
      <c r="B152" s="4">
        <v>143</v>
      </c>
      <c r="C152" s="4">
        <v>191</v>
      </c>
      <c r="D152" s="4">
        <v>168</v>
      </c>
      <c r="E152" s="4">
        <v>203</v>
      </c>
      <c r="F152" s="4">
        <f t="shared" si="90"/>
        <v>705</v>
      </c>
      <c r="G152" s="4">
        <v>2</v>
      </c>
      <c r="H152" s="7">
        <f t="shared" si="91"/>
        <v>4</v>
      </c>
    </row>
    <row r="153" spans="1:8" x14ac:dyDescent="0.3">
      <c r="A153" s="15" t="s">
        <v>10</v>
      </c>
      <c r="B153" s="4">
        <v>162</v>
      </c>
      <c r="C153" s="4">
        <v>190</v>
      </c>
      <c r="D153" s="4">
        <v>190</v>
      </c>
      <c r="E153" s="4">
        <v>166</v>
      </c>
      <c r="F153" s="4">
        <f t="shared" si="90"/>
        <v>708</v>
      </c>
      <c r="G153" s="4">
        <v>2</v>
      </c>
      <c r="H153" s="7">
        <f t="shared" si="91"/>
        <v>4</v>
      </c>
    </row>
    <row r="154" spans="1:8" x14ac:dyDescent="0.3">
      <c r="A154" s="15" t="s">
        <v>11</v>
      </c>
      <c r="B154" s="4">
        <v>217</v>
      </c>
      <c r="C154" s="4">
        <v>130</v>
      </c>
      <c r="D154" s="4">
        <v>197</v>
      </c>
      <c r="E154" s="4">
        <v>123</v>
      </c>
      <c r="F154" s="4">
        <f t="shared" si="90"/>
        <v>667</v>
      </c>
      <c r="G154" s="4">
        <v>2</v>
      </c>
      <c r="H154" s="7">
        <f t="shared" si="91"/>
        <v>4</v>
      </c>
    </row>
    <row r="155" spans="1:8" x14ac:dyDescent="0.3">
      <c r="A155" s="15" t="s">
        <v>12</v>
      </c>
      <c r="B155" s="4">
        <v>129</v>
      </c>
      <c r="C155" s="4">
        <v>170</v>
      </c>
      <c r="D155" s="4">
        <v>199</v>
      </c>
      <c r="E155" s="4">
        <v>187</v>
      </c>
      <c r="F155" s="4">
        <f t="shared" si="90"/>
        <v>685</v>
      </c>
      <c r="G155" s="4">
        <v>3</v>
      </c>
      <c r="H155" s="7">
        <f t="shared" si="91"/>
        <v>4</v>
      </c>
    </row>
    <row r="156" spans="1:8" x14ac:dyDescent="0.3">
      <c r="A156" s="15" t="s">
        <v>13</v>
      </c>
      <c r="B156" s="4">
        <v>152</v>
      </c>
      <c r="C156" s="4">
        <v>167</v>
      </c>
      <c r="D156" s="4">
        <v>159</v>
      </c>
      <c r="E156" s="4">
        <v>165</v>
      </c>
      <c r="F156" s="4">
        <f t="shared" si="90"/>
        <v>643</v>
      </c>
      <c r="G156" s="4">
        <v>2</v>
      </c>
      <c r="H156" s="7">
        <f t="shared" si="91"/>
        <v>4</v>
      </c>
    </row>
    <row r="157" spans="1:8" x14ac:dyDescent="0.3">
      <c r="A157" s="15" t="s">
        <v>14</v>
      </c>
      <c r="B157" s="4"/>
      <c r="C157" s="4"/>
      <c r="D157" s="4"/>
      <c r="E157" s="4"/>
      <c r="F157" s="4"/>
      <c r="G157" s="4"/>
      <c r="H157" s="7">
        <f t="shared" si="91"/>
        <v>0</v>
      </c>
    </row>
    <row r="158" spans="1:8" x14ac:dyDescent="0.3">
      <c r="A158" s="15" t="s">
        <v>77</v>
      </c>
      <c r="B158" s="4">
        <v>197</v>
      </c>
      <c r="C158" s="4">
        <v>178</v>
      </c>
      <c r="D158" s="4">
        <v>210</v>
      </c>
      <c r="E158" s="4">
        <v>165</v>
      </c>
      <c r="F158" s="4">
        <f t="shared" si="90"/>
        <v>750</v>
      </c>
      <c r="G158" s="4">
        <v>4</v>
      </c>
      <c r="H158" s="7">
        <f t="shared" si="91"/>
        <v>4</v>
      </c>
    </row>
    <row r="159" spans="1:8" x14ac:dyDescent="0.3">
      <c r="A159" s="15" t="s">
        <v>15</v>
      </c>
      <c r="B159" s="4">
        <v>174</v>
      </c>
      <c r="C159" s="4">
        <v>160</v>
      </c>
      <c r="D159" s="4">
        <v>181</v>
      </c>
      <c r="E159" s="4">
        <v>223</v>
      </c>
      <c r="F159" s="4">
        <f t="shared" si="90"/>
        <v>738</v>
      </c>
      <c r="G159" s="4">
        <v>4</v>
      </c>
      <c r="H159" s="7">
        <f t="shared" si="91"/>
        <v>4</v>
      </c>
    </row>
    <row r="160" spans="1:8" x14ac:dyDescent="0.3">
      <c r="A160" s="15" t="s">
        <v>27</v>
      </c>
      <c r="B160" s="4"/>
      <c r="C160" s="4"/>
      <c r="D160" s="4"/>
      <c r="E160" s="4"/>
      <c r="F160" s="4"/>
      <c r="G160" s="4"/>
      <c r="H160" s="7">
        <f t="shared" si="91"/>
        <v>0</v>
      </c>
    </row>
    <row r="161" spans="1:8" x14ac:dyDescent="0.3">
      <c r="A161" s="15" t="s">
        <v>28</v>
      </c>
      <c r="B161" s="4"/>
      <c r="C161" s="4"/>
      <c r="D161" s="4"/>
      <c r="E161" s="4"/>
      <c r="F161" s="4"/>
      <c r="G161" s="4"/>
      <c r="H161" s="7">
        <f t="shared" si="91"/>
        <v>0</v>
      </c>
    </row>
    <row r="162" spans="1:8" x14ac:dyDescent="0.3">
      <c r="A162" s="15" t="s">
        <v>29</v>
      </c>
      <c r="B162" s="4"/>
      <c r="C162" s="4"/>
      <c r="D162" s="4"/>
      <c r="E162" s="4"/>
      <c r="F162" s="4"/>
      <c r="G162" s="4"/>
      <c r="H162" s="7">
        <f t="shared" si="91"/>
        <v>0</v>
      </c>
    </row>
    <row r="163" spans="1:8" ht="15" thickBot="1" x14ac:dyDescent="0.35">
      <c r="A163" s="16" t="s">
        <v>33</v>
      </c>
      <c r="B163" s="10"/>
      <c r="C163" s="10"/>
      <c r="D163" s="10"/>
      <c r="E163" s="10"/>
      <c r="F163" s="10"/>
      <c r="G163" s="10"/>
      <c r="H163" s="11">
        <f t="shared" si="91"/>
        <v>0</v>
      </c>
    </row>
    <row r="164" spans="1:8" ht="15" thickBot="1" x14ac:dyDescent="0.35">
      <c r="A164" s="13" t="s">
        <v>62</v>
      </c>
      <c r="B164" s="17">
        <f>SUM(B151:B163)</f>
        <v>1321</v>
      </c>
      <c r="C164" s="17">
        <f t="shared" ref="C164" si="92">SUM(C151:C163)</f>
        <v>1352</v>
      </c>
      <c r="D164" s="17">
        <f t="shared" ref="D164" si="93">SUM(D151:D163)</f>
        <v>1527</v>
      </c>
      <c r="E164" s="17">
        <f t="shared" ref="E164" si="94">SUM(E151:E163)</f>
        <v>1422</v>
      </c>
      <c r="F164" s="17">
        <f t="shared" ref="F164" si="95">SUM(F151:F163)</f>
        <v>5622</v>
      </c>
      <c r="G164" s="17">
        <f>SUM(G151:G163)</f>
        <v>22</v>
      </c>
      <c r="H164" s="18">
        <f t="shared" ref="H164" si="96">SUM(H151:H163)</f>
        <v>32</v>
      </c>
    </row>
    <row r="166" spans="1:8" ht="15" thickBot="1" x14ac:dyDescent="0.35"/>
    <row r="167" spans="1:8" x14ac:dyDescent="0.3">
      <c r="A167" s="20">
        <v>40859</v>
      </c>
      <c r="B167" s="21"/>
      <c r="C167" s="21" t="s">
        <v>23</v>
      </c>
      <c r="D167" s="21"/>
      <c r="E167" s="21" t="s">
        <v>42</v>
      </c>
      <c r="F167" s="21"/>
      <c r="G167" s="21">
        <v>8</v>
      </c>
      <c r="H167" s="22">
        <v>12</v>
      </c>
    </row>
    <row r="168" spans="1:8" ht="15" thickBot="1" x14ac:dyDescent="0.35">
      <c r="A168" s="12" t="s">
        <v>41</v>
      </c>
      <c r="B168" s="23"/>
      <c r="C168" s="23"/>
      <c r="D168" s="23"/>
      <c r="E168" s="23"/>
      <c r="F168" s="23"/>
      <c r="G168" s="23" t="s">
        <v>63</v>
      </c>
      <c r="H168" s="24">
        <f>G167-(G183/2)</f>
        <v>1</v>
      </c>
    </row>
    <row r="169" spans="1:8" ht="15" thickBot="1" x14ac:dyDescent="0.35">
      <c r="A169" s="25"/>
      <c r="B169" s="25" t="s">
        <v>2</v>
      </c>
      <c r="C169" s="25" t="s">
        <v>3</v>
      </c>
      <c r="D169" s="25" t="s">
        <v>4</v>
      </c>
      <c r="E169" s="25" t="s">
        <v>5</v>
      </c>
      <c r="F169" s="25" t="s">
        <v>6</v>
      </c>
      <c r="G169" s="25" t="s">
        <v>7</v>
      </c>
      <c r="H169" s="25" t="s">
        <v>61</v>
      </c>
    </row>
    <row r="170" spans="1:8" x14ac:dyDescent="0.3">
      <c r="A170" s="19" t="s">
        <v>8</v>
      </c>
      <c r="B170" s="5">
        <v>161</v>
      </c>
      <c r="C170" s="5">
        <v>168</v>
      </c>
      <c r="D170" s="5">
        <v>159</v>
      </c>
      <c r="E170" s="5">
        <v>165</v>
      </c>
      <c r="F170" s="5">
        <f t="shared" ref="F170:F178" si="97">SUM(B170:E170)</f>
        <v>653</v>
      </c>
      <c r="G170" s="5">
        <v>1</v>
      </c>
      <c r="H170" s="6">
        <f t="shared" ref="H170:H182" si="98">COUNT(B170:E170)</f>
        <v>4</v>
      </c>
    </row>
    <row r="171" spans="1:8" x14ac:dyDescent="0.3">
      <c r="A171" s="15" t="s">
        <v>9</v>
      </c>
      <c r="B171" s="4">
        <v>172</v>
      </c>
      <c r="C171" s="4">
        <v>182</v>
      </c>
      <c r="D171" s="4">
        <v>168</v>
      </c>
      <c r="E171" s="4">
        <v>177</v>
      </c>
      <c r="F171" s="4">
        <f t="shared" si="97"/>
        <v>699</v>
      </c>
      <c r="G171" s="4">
        <v>1</v>
      </c>
      <c r="H171" s="7">
        <f t="shared" si="98"/>
        <v>4</v>
      </c>
    </row>
    <row r="172" spans="1:8" x14ac:dyDescent="0.3">
      <c r="A172" s="15" t="s">
        <v>10</v>
      </c>
      <c r="B172" s="4">
        <v>230</v>
      </c>
      <c r="C172" s="4">
        <v>195</v>
      </c>
      <c r="D172" s="4">
        <v>202</v>
      </c>
      <c r="E172" s="4">
        <v>211</v>
      </c>
      <c r="F172" s="4">
        <f t="shared" si="97"/>
        <v>838</v>
      </c>
      <c r="G172" s="4">
        <v>4</v>
      </c>
      <c r="H172" s="7">
        <f t="shared" si="98"/>
        <v>4</v>
      </c>
    </row>
    <row r="173" spans="1:8" x14ac:dyDescent="0.3">
      <c r="A173" s="15" t="s">
        <v>11</v>
      </c>
      <c r="B173" s="4">
        <v>142</v>
      </c>
      <c r="C173" s="4">
        <v>132</v>
      </c>
      <c r="D173" s="4">
        <v>140</v>
      </c>
      <c r="E173" s="4">
        <v>170</v>
      </c>
      <c r="F173" s="4">
        <f t="shared" si="97"/>
        <v>584</v>
      </c>
      <c r="G173" s="4">
        <v>1</v>
      </c>
      <c r="H173" s="7">
        <f t="shared" si="98"/>
        <v>4</v>
      </c>
    </row>
    <row r="174" spans="1:8" x14ac:dyDescent="0.3">
      <c r="A174" s="15" t="s">
        <v>12</v>
      </c>
      <c r="B174" s="4">
        <v>124</v>
      </c>
      <c r="C174" s="4">
        <v>187</v>
      </c>
      <c r="D174" s="4">
        <v>166</v>
      </c>
      <c r="E174" s="4">
        <v>211</v>
      </c>
      <c r="F174" s="4">
        <f t="shared" si="97"/>
        <v>688</v>
      </c>
      <c r="G174" s="4">
        <v>1</v>
      </c>
      <c r="H174" s="7">
        <f t="shared" si="98"/>
        <v>4</v>
      </c>
    </row>
    <row r="175" spans="1:8" x14ac:dyDescent="0.3">
      <c r="A175" s="15" t="s">
        <v>13</v>
      </c>
      <c r="B175" s="4" t="s">
        <v>26</v>
      </c>
      <c r="C175" s="4">
        <v>173</v>
      </c>
      <c r="D175" s="4">
        <v>155</v>
      </c>
      <c r="E175" s="4">
        <v>153</v>
      </c>
      <c r="F175" s="4">
        <f t="shared" si="97"/>
        <v>481</v>
      </c>
      <c r="G175" s="4">
        <v>3</v>
      </c>
      <c r="H175" s="7">
        <f t="shared" si="98"/>
        <v>3</v>
      </c>
    </row>
    <row r="176" spans="1:8" x14ac:dyDescent="0.3">
      <c r="A176" s="15" t="s">
        <v>14</v>
      </c>
      <c r="B176" s="4">
        <v>131</v>
      </c>
      <c r="C176" s="4"/>
      <c r="D176" s="4"/>
      <c r="E176" s="4"/>
      <c r="F176" s="4">
        <f t="shared" si="97"/>
        <v>131</v>
      </c>
      <c r="G176" s="4">
        <v>1</v>
      </c>
      <c r="H176" s="7">
        <f t="shared" si="98"/>
        <v>1</v>
      </c>
    </row>
    <row r="177" spans="1:8" x14ac:dyDescent="0.3">
      <c r="A177" s="15" t="s">
        <v>77</v>
      </c>
      <c r="B177" s="4">
        <v>152</v>
      </c>
      <c r="C177" s="4">
        <v>169</v>
      </c>
      <c r="D177" s="4">
        <v>203</v>
      </c>
      <c r="E177" s="4">
        <v>126</v>
      </c>
      <c r="F177" s="4">
        <f t="shared" si="97"/>
        <v>650</v>
      </c>
      <c r="G177" s="4">
        <v>1</v>
      </c>
      <c r="H177" s="7">
        <f t="shared" si="98"/>
        <v>4</v>
      </c>
    </row>
    <row r="178" spans="1:8" x14ac:dyDescent="0.3">
      <c r="A178" s="15" t="s">
        <v>15</v>
      </c>
      <c r="B178" s="4">
        <v>161</v>
      </c>
      <c r="C178" s="4">
        <v>185</v>
      </c>
      <c r="D178" s="4">
        <v>141</v>
      </c>
      <c r="E178" s="4">
        <v>154</v>
      </c>
      <c r="F178" s="4">
        <f t="shared" si="97"/>
        <v>641</v>
      </c>
      <c r="G178" s="4">
        <v>1</v>
      </c>
      <c r="H178" s="7">
        <f t="shared" si="98"/>
        <v>4</v>
      </c>
    </row>
    <row r="179" spans="1:8" x14ac:dyDescent="0.3">
      <c r="A179" s="15" t="s">
        <v>27</v>
      </c>
      <c r="B179" s="4"/>
      <c r="C179" s="4"/>
      <c r="D179" s="4"/>
      <c r="E179" s="4"/>
      <c r="F179" s="4"/>
      <c r="G179" s="4"/>
      <c r="H179" s="7">
        <f t="shared" si="98"/>
        <v>0</v>
      </c>
    </row>
    <row r="180" spans="1:8" x14ac:dyDescent="0.3">
      <c r="A180" s="15" t="s">
        <v>28</v>
      </c>
      <c r="B180" s="4"/>
      <c r="C180" s="4"/>
      <c r="D180" s="4"/>
      <c r="E180" s="4"/>
      <c r="F180" s="4"/>
      <c r="G180" s="4"/>
      <c r="H180" s="7">
        <f t="shared" si="98"/>
        <v>0</v>
      </c>
    </row>
    <row r="181" spans="1:8" x14ac:dyDescent="0.3">
      <c r="A181" s="15" t="s">
        <v>29</v>
      </c>
      <c r="B181" s="4"/>
      <c r="C181" s="4"/>
      <c r="D181" s="4"/>
      <c r="E181" s="4"/>
      <c r="F181" s="4"/>
      <c r="G181" s="4"/>
      <c r="H181" s="7">
        <f t="shared" si="98"/>
        <v>0</v>
      </c>
    </row>
    <row r="182" spans="1:8" ht="15" thickBot="1" x14ac:dyDescent="0.35">
      <c r="A182" s="16" t="s">
        <v>33</v>
      </c>
      <c r="B182" s="10"/>
      <c r="C182" s="10"/>
      <c r="D182" s="10"/>
      <c r="E182" s="10"/>
      <c r="F182" s="10"/>
      <c r="G182" s="10"/>
      <c r="H182" s="11">
        <f t="shared" si="98"/>
        <v>0</v>
      </c>
    </row>
    <row r="183" spans="1:8" ht="15" thickBot="1" x14ac:dyDescent="0.35">
      <c r="A183" s="13" t="s">
        <v>62</v>
      </c>
      <c r="B183" s="17">
        <f>SUM(B170:B182)</f>
        <v>1273</v>
      </c>
      <c r="C183" s="17">
        <f t="shared" ref="C183" si="99">SUM(C170:C182)</f>
        <v>1391</v>
      </c>
      <c r="D183" s="17">
        <f t="shared" ref="D183" si="100">SUM(D170:D182)</f>
        <v>1334</v>
      </c>
      <c r="E183" s="17">
        <f t="shared" ref="E183" si="101">SUM(E170:E182)</f>
        <v>1367</v>
      </c>
      <c r="F183" s="17">
        <f t="shared" ref="F183" si="102">SUM(F170:F182)</f>
        <v>5365</v>
      </c>
      <c r="G183" s="17">
        <f>SUM(G170:G182)</f>
        <v>14</v>
      </c>
      <c r="H183" s="18">
        <f t="shared" ref="H183" si="103">SUM(H170:H182)</f>
        <v>32</v>
      </c>
    </row>
    <row r="184" spans="1:8" ht="15" thickBot="1" x14ac:dyDescent="0.35"/>
    <row r="185" spans="1:8" x14ac:dyDescent="0.3">
      <c r="A185" s="20">
        <v>40867</v>
      </c>
      <c r="B185" s="21"/>
      <c r="C185" s="21" t="s">
        <v>55</v>
      </c>
      <c r="D185" s="21"/>
      <c r="E185" s="21" t="s">
        <v>20</v>
      </c>
      <c r="F185" s="21"/>
      <c r="G185" s="21">
        <v>10</v>
      </c>
      <c r="H185" s="22">
        <v>0</v>
      </c>
    </row>
    <row r="186" spans="1:8" ht="15" thickBot="1" x14ac:dyDescent="0.35">
      <c r="A186" s="12" t="s">
        <v>43</v>
      </c>
      <c r="B186" s="23"/>
      <c r="C186" s="23"/>
      <c r="D186" s="23"/>
      <c r="E186" s="23"/>
      <c r="F186" s="23"/>
      <c r="G186" s="23" t="s">
        <v>63</v>
      </c>
      <c r="H186" s="24">
        <v>2</v>
      </c>
    </row>
    <row r="187" spans="1:8" ht="15" thickBot="1" x14ac:dyDescent="0.35">
      <c r="A187" s="25"/>
      <c r="B187" s="25" t="s">
        <v>2</v>
      </c>
      <c r="C187" s="25" t="s">
        <v>3</v>
      </c>
      <c r="D187" s="25" t="s">
        <v>4</v>
      </c>
      <c r="E187" s="25" t="s">
        <v>5</v>
      </c>
      <c r="F187" s="25" t="s">
        <v>6</v>
      </c>
      <c r="G187" s="25" t="s">
        <v>7</v>
      </c>
      <c r="H187" s="25" t="s">
        <v>61</v>
      </c>
    </row>
    <row r="188" spans="1:8" x14ac:dyDescent="0.3">
      <c r="A188" s="19" t="s">
        <v>8</v>
      </c>
      <c r="B188" s="5">
        <v>189</v>
      </c>
      <c r="C188" s="5">
        <v>162</v>
      </c>
      <c r="D188" s="5">
        <v>188</v>
      </c>
      <c r="E188" s="5">
        <v>189</v>
      </c>
      <c r="F188" s="5">
        <f t="shared" ref="F188:F196" si="104">SUM(B188:E188)</f>
        <v>728</v>
      </c>
      <c r="G188" s="5">
        <v>1</v>
      </c>
      <c r="H188" s="6">
        <f t="shared" ref="H188:H200" si="105">COUNT(B188:E188)</f>
        <v>4</v>
      </c>
    </row>
    <row r="189" spans="1:8" x14ac:dyDescent="0.3">
      <c r="A189" s="15" t="s">
        <v>9</v>
      </c>
      <c r="B189" s="4">
        <v>132</v>
      </c>
      <c r="C189" s="4">
        <v>182</v>
      </c>
      <c r="D189" s="4">
        <v>178</v>
      </c>
      <c r="E189" s="4">
        <v>166</v>
      </c>
      <c r="F189" s="4">
        <f t="shared" si="104"/>
        <v>658</v>
      </c>
      <c r="G189" s="4">
        <v>1</v>
      </c>
      <c r="H189" s="7">
        <f t="shared" si="105"/>
        <v>4</v>
      </c>
    </row>
    <row r="190" spans="1:8" x14ac:dyDescent="0.3">
      <c r="A190" s="15" t="s">
        <v>10</v>
      </c>
      <c r="B190" s="4">
        <v>164</v>
      </c>
      <c r="C190" s="4">
        <v>191</v>
      </c>
      <c r="D190" s="4">
        <v>145</v>
      </c>
      <c r="E190" s="4">
        <v>154</v>
      </c>
      <c r="F190" s="4">
        <f t="shared" si="104"/>
        <v>654</v>
      </c>
      <c r="G190" s="4">
        <v>0</v>
      </c>
      <c r="H190" s="7">
        <f t="shared" si="105"/>
        <v>4</v>
      </c>
    </row>
    <row r="191" spans="1:8" x14ac:dyDescent="0.3">
      <c r="A191" s="15" t="s">
        <v>11</v>
      </c>
      <c r="B191" s="4">
        <v>177</v>
      </c>
      <c r="C191" s="4">
        <v>213</v>
      </c>
      <c r="D191" s="4">
        <v>144</v>
      </c>
      <c r="E191" s="4">
        <v>133</v>
      </c>
      <c r="F191" s="4">
        <f t="shared" si="104"/>
        <v>667</v>
      </c>
      <c r="G191" s="4">
        <v>1</v>
      </c>
      <c r="H191" s="7">
        <f t="shared" si="105"/>
        <v>4</v>
      </c>
    </row>
    <row r="192" spans="1:8" x14ac:dyDescent="0.3">
      <c r="A192" s="15" t="s">
        <v>12</v>
      </c>
      <c r="B192" s="4">
        <v>160</v>
      </c>
      <c r="C192" s="4">
        <v>132</v>
      </c>
      <c r="D192" s="4">
        <v>156</v>
      </c>
      <c r="E192" s="4">
        <v>166</v>
      </c>
      <c r="F192" s="4">
        <f t="shared" si="104"/>
        <v>614</v>
      </c>
      <c r="G192" s="4">
        <v>1</v>
      </c>
      <c r="H192" s="7">
        <f t="shared" si="105"/>
        <v>4</v>
      </c>
    </row>
    <row r="193" spans="1:8" x14ac:dyDescent="0.3">
      <c r="A193" s="15" t="s">
        <v>13</v>
      </c>
      <c r="B193" s="4">
        <v>154</v>
      </c>
      <c r="C193" s="4">
        <v>156</v>
      </c>
      <c r="D193" s="4">
        <v>196</v>
      </c>
      <c r="E193" s="4">
        <v>180</v>
      </c>
      <c r="F193" s="4">
        <f t="shared" si="104"/>
        <v>686</v>
      </c>
      <c r="G193" s="4">
        <v>0</v>
      </c>
      <c r="H193" s="7">
        <f t="shared" si="105"/>
        <v>4</v>
      </c>
    </row>
    <row r="194" spans="1:8" x14ac:dyDescent="0.3">
      <c r="A194" s="15" t="s">
        <v>14</v>
      </c>
      <c r="B194" s="4"/>
      <c r="C194" s="4"/>
      <c r="D194" s="4"/>
      <c r="E194" s="4"/>
      <c r="F194" s="4"/>
      <c r="G194" s="4"/>
      <c r="H194" s="7">
        <f t="shared" si="105"/>
        <v>0</v>
      </c>
    </row>
    <row r="195" spans="1:8" x14ac:dyDescent="0.3">
      <c r="A195" s="15" t="s">
        <v>77</v>
      </c>
      <c r="B195" s="4">
        <v>146</v>
      </c>
      <c r="C195" s="4">
        <v>143</v>
      </c>
      <c r="D195" s="4">
        <v>213</v>
      </c>
      <c r="E195" s="4">
        <v>223</v>
      </c>
      <c r="F195" s="4">
        <f t="shared" si="104"/>
        <v>725</v>
      </c>
      <c r="G195" s="4">
        <v>2</v>
      </c>
      <c r="H195" s="7">
        <f t="shared" si="105"/>
        <v>4</v>
      </c>
    </row>
    <row r="196" spans="1:8" x14ac:dyDescent="0.3">
      <c r="A196" s="15" t="s">
        <v>15</v>
      </c>
      <c r="B196" s="4">
        <v>179</v>
      </c>
      <c r="C196" s="4">
        <v>196</v>
      </c>
      <c r="D196" s="4">
        <v>189</v>
      </c>
      <c r="E196" s="4">
        <v>183</v>
      </c>
      <c r="F196" s="4">
        <f t="shared" si="104"/>
        <v>747</v>
      </c>
      <c r="G196" s="4">
        <v>2</v>
      </c>
      <c r="H196" s="7">
        <f t="shared" si="105"/>
        <v>4</v>
      </c>
    </row>
    <row r="197" spans="1:8" x14ac:dyDescent="0.3">
      <c r="A197" s="15" t="s">
        <v>27</v>
      </c>
      <c r="B197" s="4"/>
      <c r="C197" s="4"/>
      <c r="D197" s="4"/>
      <c r="E197" s="4"/>
      <c r="F197" s="4"/>
      <c r="G197" s="4"/>
      <c r="H197" s="7">
        <f t="shared" si="105"/>
        <v>0</v>
      </c>
    </row>
    <row r="198" spans="1:8" x14ac:dyDescent="0.3">
      <c r="A198" s="15" t="s">
        <v>28</v>
      </c>
      <c r="B198" s="4"/>
      <c r="C198" s="4"/>
      <c r="D198" s="4"/>
      <c r="E198" s="4"/>
      <c r="F198" s="4"/>
      <c r="G198" s="4"/>
      <c r="H198" s="7">
        <f t="shared" si="105"/>
        <v>0</v>
      </c>
    </row>
    <row r="199" spans="1:8" x14ac:dyDescent="0.3">
      <c r="A199" s="15" t="s">
        <v>29</v>
      </c>
      <c r="B199" s="4"/>
      <c r="C199" s="4"/>
      <c r="D199" s="4"/>
      <c r="E199" s="4"/>
      <c r="F199" s="4"/>
      <c r="G199" s="4"/>
      <c r="H199" s="7">
        <f t="shared" si="105"/>
        <v>0</v>
      </c>
    </row>
    <row r="200" spans="1:8" ht="15" thickBot="1" x14ac:dyDescent="0.35">
      <c r="A200" s="16" t="s">
        <v>33</v>
      </c>
      <c r="B200" s="10"/>
      <c r="C200" s="10"/>
      <c r="D200" s="10"/>
      <c r="E200" s="10"/>
      <c r="F200" s="10"/>
      <c r="G200" s="10"/>
      <c r="H200" s="11">
        <f t="shared" si="105"/>
        <v>0</v>
      </c>
    </row>
    <row r="201" spans="1:8" ht="15" thickBot="1" x14ac:dyDescent="0.35">
      <c r="A201" s="13" t="s">
        <v>62</v>
      </c>
      <c r="B201" s="17">
        <f>SUM(B188:B200)</f>
        <v>1301</v>
      </c>
      <c r="C201" s="17">
        <f t="shared" ref="C201" si="106">SUM(C188:C200)</f>
        <v>1375</v>
      </c>
      <c r="D201" s="17">
        <f t="shared" ref="D201" si="107">SUM(D188:D200)</f>
        <v>1409</v>
      </c>
      <c r="E201" s="17">
        <f t="shared" ref="E201" si="108">SUM(E188:E200)</f>
        <v>1394</v>
      </c>
      <c r="F201" s="17">
        <f t="shared" ref="F201" si="109">SUM(F188:F200)</f>
        <v>5479</v>
      </c>
      <c r="G201" s="17">
        <f>SUM(G188:G200)</f>
        <v>8</v>
      </c>
      <c r="H201" s="18">
        <f t="shared" ref="H201" si="110">SUM(H188:H200)</f>
        <v>32</v>
      </c>
    </row>
    <row r="202" spans="1:8" ht="15" thickBot="1" x14ac:dyDescent="0.35"/>
    <row r="203" spans="1:8" x14ac:dyDescent="0.3">
      <c r="A203" s="20">
        <v>40873</v>
      </c>
      <c r="B203" s="21"/>
      <c r="C203" s="21" t="s">
        <v>37</v>
      </c>
      <c r="D203" s="21"/>
      <c r="E203" s="21" t="s">
        <v>56</v>
      </c>
      <c r="F203" s="21"/>
      <c r="G203" s="21">
        <v>15</v>
      </c>
      <c r="H203" s="22">
        <v>5</v>
      </c>
    </row>
    <row r="204" spans="1:8" ht="15" thickBot="1" x14ac:dyDescent="0.35">
      <c r="A204" s="12" t="s">
        <v>44</v>
      </c>
      <c r="B204" s="23"/>
      <c r="C204" s="23"/>
      <c r="D204" s="23"/>
      <c r="E204" s="23"/>
      <c r="F204" s="23"/>
      <c r="G204" s="23" t="s">
        <v>63</v>
      </c>
      <c r="H204" s="24">
        <f>G203-(G219/2)</f>
        <v>3</v>
      </c>
    </row>
    <row r="205" spans="1:8" ht="15" thickBot="1" x14ac:dyDescent="0.35">
      <c r="A205" s="25"/>
      <c r="B205" s="25" t="s">
        <v>2</v>
      </c>
      <c r="C205" s="25" t="s">
        <v>3</v>
      </c>
      <c r="D205" s="25" t="s">
        <v>4</v>
      </c>
      <c r="E205" s="25" t="s">
        <v>5</v>
      </c>
      <c r="F205" s="25" t="s">
        <v>6</v>
      </c>
      <c r="G205" s="25" t="s">
        <v>7</v>
      </c>
      <c r="H205" s="25" t="s">
        <v>61</v>
      </c>
    </row>
    <row r="206" spans="1:8" x14ac:dyDescent="0.3">
      <c r="A206" s="19" t="s">
        <v>8</v>
      </c>
      <c r="B206" s="5">
        <v>173</v>
      </c>
      <c r="C206" s="5">
        <v>221</v>
      </c>
      <c r="D206" s="5">
        <v>232</v>
      </c>
      <c r="E206" s="5">
        <v>198</v>
      </c>
      <c r="F206" s="5">
        <f t="shared" ref="F206:F216" si="111">SUM(B206:E206)</f>
        <v>824</v>
      </c>
      <c r="G206" s="5">
        <v>3</v>
      </c>
      <c r="H206" s="6">
        <f t="shared" ref="H206:H218" si="112">COUNT(B206:E206)</f>
        <v>4</v>
      </c>
    </row>
    <row r="207" spans="1:8" x14ac:dyDescent="0.3">
      <c r="A207" s="15" t="s">
        <v>9</v>
      </c>
      <c r="B207" s="4" t="s">
        <v>26</v>
      </c>
      <c r="C207" s="4" t="s">
        <v>26</v>
      </c>
      <c r="D207" s="4" t="s">
        <v>26</v>
      </c>
      <c r="E207" s="4" t="s">
        <v>26</v>
      </c>
      <c r="F207" s="4"/>
      <c r="G207" s="4" t="s">
        <v>26</v>
      </c>
      <c r="H207" s="7">
        <f t="shared" si="112"/>
        <v>0</v>
      </c>
    </row>
    <row r="208" spans="1:8" x14ac:dyDescent="0.3">
      <c r="A208" s="15" t="s">
        <v>10</v>
      </c>
      <c r="B208" s="4">
        <v>214</v>
      </c>
      <c r="C208" s="4">
        <v>180</v>
      </c>
      <c r="D208" s="4">
        <v>157</v>
      </c>
      <c r="E208" s="4">
        <v>217</v>
      </c>
      <c r="F208" s="4">
        <f t="shared" si="111"/>
        <v>768</v>
      </c>
      <c r="G208" s="4">
        <v>3</v>
      </c>
      <c r="H208" s="7">
        <f t="shared" si="112"/>
        <v>4</v>
      </c>
    </row>
    <row r="209" spans="1:8" x14ac:dyDescent="0.3">
      <c r="A209" s="15" t="s">
        <v>11</v>
      </c>
      <c r="B209" s="4">
        <v>167</v>
      </c>
      <c r="C209" s="4">
        <v>145</v>
      </c>
      <c r="D209" s="4" t="s">
        <v>26</v>
      </c>
      <c r="E209" s="4" t="s">
        <v>26</v>
      </c>
      <c r="F209" s="4">
        <f t="shared" si="111"/>
        <v>312</v>
      </c>
      <c r="G209" s="4">
        <v>1</v>
      </c>
      <c r="H209" s="7">
        <f t="shared" si="112"/>
        <v>2</v>
      </c>
    </row>
    <row r="210" spans="1:8" x14ac:dyDescent="0.3">
      <c r="A210" s="15" t="s">
        <v>12</v>
      </c>
      <c r="B210" s="4">
        <v>167</v>
      </c>
      <c r="C210" s="4">
        <v>200</v>
      </c>
      <c r="D210" s="4">
        <v>195</v>
      </c>
      <c r="E210" s="4">
        <v>172</v>
      </c>
      <c r="F210" s="4">
        <f t="shared" si="111"/>
        <v>734</v>
      </c>
      <c r="G210" s="4">
        <v>3</v>
      </c>
      <c r="H210" s="7">
        <f t="shared" si="112"/>
        <v>4</v>
      </c>
    </row>
    <row r="211" spans="1:8" x14ac:dyDescent="0.3">
      <c r="A211" s="15" t="s">
        <v>13</v>
      </c>
      <c r="B211" s="4">
        <v>179</v>
      </c>
      <c r="C211" s="4">
        <v>143</v>
      </c>
      <c r="D211" s="4">
        <v>155</v>
      </c>
      <c r="E211" s="4">
        <v>161</v>
      </c>
      <c r="F211" s="4">
        <f t="shared" si="111"/>
        <v>638</v>
      </c>
      <c r="G211" s="4">
        <v>3</v>
      </c>
      <c r="H211" s="7">
        <f t="shared" si="112"/>
        <v>4</v>
      </c>
    </row>
    <row r="212" spans="1:8" x14ac:dyDescent="0.3">
      <c r="A212" s="15" t="s">
        <v>14</v>
      </c>
      <c r="B212" s="4" t="s">
        <v>26</v>
      </c>
      <c r="C212" s="4"/>
      <c r="D212" s="4">
        <v>161</v>
      </c>
      <c r="E212" s="4">
        <v>165</v>
      </c>
      <c r="F212" s="4">
        <f t="shared" si="111"/>
        <v>326</v>
      </c>
      <c r="G212" s="4">
        <v>2</v>
      </c>
      <c r="H212" s="7">
        <f t="shared" si="112"/>
        <v>2</v>
      </c>
    </row>
    <row r="213" spans="1:8" x14ac:dyDescent="0.3">
      <c r="A213" s="15" t="s">
        <v>77</v>
      </c>
      <c r="B213" s="4">
        <v>165</v>
      </c>
      <c r="C213" s="4">
        <v>181</v>
      </c>
      <c r="D213" s="4">
        <v>192</v>
      </c>
      <c r="E213" s="4">
        <v>159</v>
      </c>
      <c r="F213" s="4">
        <f t="shared" si="111"/>
        <v>697</v>
      </c>
      <c r="G213" s="4">
        <v>3</v>
      </c>
      <c r="H213" s="7">
        <f t="shared" si="112"/>
        <v>4</v>
      </c>
    </row>
    <row r="214" spans="1:8" x14ac:dyDescent="0.3">
      <c r="A214" s="15" t="s">
        <v>15</v>
      </c>
      <c r="B214" s="4">
        <v>184</v>
      </c>
      <c r="C214" s="4">
        <v>169</v>
      </c>
      <c r="D214" s="4">
        <v>183</v>
      </c>
      <c r="E214" s="4">
        <v>199</v>
      </c>
      <c r="F214" s="4">
        <f t="shared" si="111"/>
        <v>735</v>
      </c>
      <c r="G214" s="4">
        <v>3</v>
      </c>
      <c r="H214" s="7">
        <f t="shared" si="112"/>
        <v>4</v>
      </c>
    </row>
    <row r="215" spans="1:8" x14ac:dyDescent="0.3">
      <c r="A215" s="15" t="s">
        <v>27</v>
      </c>
      <c r="B215" s="4"/>
      <c r="C215" s="4"/>
      <c r="D215" s="4"/>
      <c r="E215" s="4"/>
      <c r="F215" s="4"/>
      <c r="G215" s="4"/>
      <c r="H215" s="7">
        <f t="shared" si="112"/>
        <v>0</v>
      </c>
    </row>
    <row r="216" spans="1:8" x14ac:dyDescent="0.3">
      <c r="A216" s="15" t="s">
        <v>28</v>
      </c>
      <c r="B216" s="4">
        <v>177</v>
      </c>
      <c r="C216" s="4">
        <v>173</v>
      </c>
      <c r="D216" s="4">
        <v>177</v>
      </c>
      <c r="E216" s="4">
        <v>128</v>
      </c>
      <c r="F216" s="4">
        <f t="shared" si="111"/>
        <v>655</v>
      </c>
      <c r="G216" s="4">
        <v>3</v>
      </c>
      <c r="H216" s="7">
        <f t="shared" si="112"/>
        <v>4</v>
      </c>
    </row>
    <row r="217" spans="1:8" x14ac:dyDescent="0.3">
      <c r="A217" s="15" t="s">
        <v>29</v>
      </c>
      <c r="B217" s="4"/>
      <c r="C217" s="4"/>
      <c r="D217" s="4"/>
      <c r="E217" s="4"/>
      <c r="F217" s="4"/>
      <c r="G217" s="4"/>
      <c r="H217" s="7">
        <f t="shared" si="112"/>
        <v>0</v>
      </c>
    </row>
    <row r="218" spans="1:8" ht="15" thickBot="1" x14ac:dyDescent="0.35">
      <c r="A218" s="16" t="s">
        <v>33</v>
      </c>
      <c r="B218" s="10"/>
      <c r="C218" s="10"/>
      <c r="D218" s="10"/>
      <c r="E218" s="10"/>
      <c r="F218" s="10"/>
      <c r="G218" s="10"/>
      <c r="H218" s="11">
        <f t="shared" si="112"/>
        <v>0</v>
      </c>
    </row>
    <row r="219" spans="1:8" ht="15" thickBot="1" x14ac:dyDescent="0.35">
      <c r="A219" s="13" t="s">
        <v>62</v>
      </c>
      <c r="B219" s="17">
        <f>SUM(B206:B218)</f>
        <v>1426</v>
      </c>
      <c r="C219" s="17">
        <f t="shared" ref="C219" si="113">SUM(C206:C218)</f>
        <v>1412</v>
      </c>
      <c r="D219" s="17">
        <f t="shared" ref="D219" si="114">SUM(D206:D218)</f>
        <v>1452</v>
      </c>
      <c r="E219" s="17">
        <f t="shared" ref="E219" si="115">SUM(E206:E218)</f>
        <v>1399</v>
      </c>
      <c r="F219" s="17">
        <f t="shared" ref="F219" si="116">SUM(F206:F218)</f>
        <v>5689</v>
      </c>
      <c r="G219" s="17">
        <f>SUM(G206:G218)</f>
        <v>24</v>
      </c>
      <c r="H219" s="18">
        <f t="shared" ref="H219" si="117">SUM(H206:H218)</f>
        <v>32</v>
      </c>
    </row>
    <row r="220" spans="1:8" ht="15" thickBot="1" x14ac:dyDescent="0.35"/>
    <row r="221" spans="1:8" x14ac:dyDescent="0.3">
      <c r="A221" s="20">
        <v>40915</v>
      </c>
      <c r="B221" s="21"/>
      <c r="C221" s="21" t="s">
        <v>0</v>
      </c>
      <c r="D221" s="21"/>
      <c r="E221" s="21" t="s">
        <v>20</v>
      </c>
      <c r="F221" s="21"/>
      <c r="G221" s="21">
        <v>15</v>
      </c>
      <c r="H221" s="22">
        <v>5</v>
      </c>
    </row>
    <row r="222" spans="1:8" ht="15" thickBot="1" x14ac:dyDescent="0.35">
      <c r="A222" s="12" t="s">
        <v>45</v>
      </c>
      <c r="B222" s="23"/>
      <c r="C222" s="23"/>
      <c r="D222" s="23"/>
      <c r="E222" s="23"/>
      <c r="F222" s="23"/>
      <c r="G222" s="23" t="s">
        <v>63</v>
      </c>
      <c r="H222" s="24">
        <f>G221-(G237/2)</f>
        <v>4</v>
      </c>
    </row>
    <row r="223" spans="1:8" ht="15" thickBot="1" x14ac:dyDescent="0.35">
      <c r="A223" s="25"/>
      <c r="B223" s="25" t="s">
        <v>2</v>
      </c>
      <c r="C223" s="25" t="s">
        <v>3</v>
      </c>
      <c r="D223" s="25" t="s">
        <v>4</v>
      </c>
      <c r="E223" s="25" t="s">
        <v>5</v>
      </c>
      <c r="F223" s="25" t="s">
        <v>6</v>
      </c>
      <c r="G223" s="25" t="s">
        <v>7</v>
      </c>
      <c r="H223" s="25" t="s">
        <v>61</v>
      </c>
    </row>
    <row r="224" spans="1:8" x14ac:dyDescent="0.3">
      <c r="A224" s="19" t="s">
        <v>8</v>
      </c>
      <c r="B224" s="5">
        <v>147</v>
      </c>
      <c r="C224" s="5">
        <v>154</v>
      </c>
      <c r="D224" s="5">
        <v>181</v>
      </c>
      <c r="E224" s="5">
        <v>149</v>
      </c>
      <c r="F224" s="5">
        <f t="shared" ref="F224:F232" si="118">SUM(B224:E224)</f>
        <v>631</v>
      </c>
      <c r="G224" s="5">
        <v>2</v>
      </c>
      <c r="H224" s="6">
        <f t="shared" ref="H224:H236" si="119">COUNT(B224:E224)</f>
        <v>4</v>
      </c>
    </row>
    <row r="225" spans="1:8" x14ac:dyDescent="0.3">
      <c r="A225" s="15" t="s">
        <v>9</v>
      </c>
      <c r="B225" s="4">
        <v>191</v>
      </c>
      <c r="C225" s="4">
        <v>166</v>
      </c>
      <c r="D225" s="4">
        <v>189</v>
      </c>
      <c r="E225" s="4">
        <v>181</v>
      </c>
      <c r="F225" s="4">
        <f t="shared" si="118"/>
        <v>727</v>
      </c>
      <c r="G225" s="4">
        <v>2</v>
      </c>
      <c r="H225" s="7">
        <f t="shared" si="119"/>
        <v>4</v>
      </c>
    </row>
    <row r="226" spans="1:8" x14ac:dyDescent="0.3">
      <c r="A226" s="15" t="s">
        <v>10</v>
      </c>
      <c r="B226" s="4">
        <v>233</v>
      </c>
      <c r="C226" s="4">
        <v>138</v>
      </c>
      <c r="D226" s="4">
        <v>174</v>
      </c>
      <c r="E226" s="4">
        <v>166</v>
      </c>
      <c r="F226" s="4">
        <f t="shared" si="118"/>
        <v>711</v>
      </c>
      <c r="G226" s="4">
        <v>3</v>
      </c>
      <c r="H226" s="7">
        <f t="shared" si="119"/>
        <v>4</v>
      </c>
    </row>
    <row r="227" spans="1:8" x14ac:dyDescent="0.3">
      <c r="A227" s="15" t="s">
        <v>11</v>
      </c>
      <c r="B227" s="4">
        <v>164</v>
      </c>
      <c r="C227" s="4">
        <v>185</v>
      </c>
      <c r="D227" s="4">
        <v>172</v>
      </c>
      <c r="E227" s="4">
        <v>126</v>
      </c>
      <c r="F227" s="4">
        <f t="shared" si="118"/>
        <v>647</v>
      </c>
      <c r="G227" s="4">
        <v>2</v>
      </c>
      <c r="H227" s="7">
        <f t="shared" si="119"/>
        <v>4</v>
      </c>
    </row>
    <row r="228" spans="1:8" x14ac:dyDescent="0.3">
      <c r="A228" s="15" t="s">
        <v>12</v>
      </c>
      <c r="B228" s="4">
        <v>143</v>
      </c>
      <c r="C228" s="4">
        <v>231</v>
      </c>
      <c r="D228" s="4">
        <v>184</v>
      </c>
      <c r="E228" s="4">
        <v>126</v>
      </c>
      <c r="F228" s="4">
        <f t="shared" si="118"/>
        <v>684</v>
      </c>
      <c r="G228" s="4">
        <v>2</v>
      </c>
      <c r="H228" s="7">
        <f t="shared" si="119"/>
        <v>4</v>
      </c>
    </row>
    <row r="229" spans="1:8" x14ac:dyDescent="0.3">
      <c r="A229" s="15" t="s">
        <v>13</v>
      </c>
      <c r="B229" s="4">
        <v>161</v>
      </c>
      <c r="C229" s="4">
        <v>180</v>
      </c>
      <c r="D229" s="4">
        <v>222</v>
      </c>
      <c r="E229" s="4">
        <v>191</v>
      </c>
      <c r="F229" s="4">
        <f t="shared" si="118"/>
        <v>754</v>
      </c>
      <c r="G229" s="4">
        <v>3</v>
      </c>
      <c r="H229" s="7">
        <f t="shared" si="119"/>
        <v>4</v>
      </c>
    </row>
    <row r="230" spans="1:8" x14ac:dyDescent="0.3">
      <c r="A230" s="15" t="s">
        <v>14</v>
      </c>
      <c r="B230" s="4" t="s">
        <v>26</v>
      </c>
      <c r="C230" s="4"/>
      <c r="D230" s="4"/>
      <c r="E230" s="4"/>
      <c r="F230" s="4"/>
      <c r="G230" s="4" t="s">
        <v>26</v>
      </c>
      <c r="H230" s="7">
        <f t="shared" si="119"/>
        <v>0</v>
      </c>
    </row>
    <row r="231" spans="1:8" x14ac:dyDescent="0.3">
      <c r="A231" s="15" t="s">
        <v>77</v>
      </c>
      <c r="B231" s="4">
        <v>178</v>
      </c>
      <c r="C231" s="4">
        <v>215</v>
      </c>
      <c r="D231" s="4">
        <v>215</v>
      </c>
      <c r="E231" s="4">
        <v>164</v>
      </c>
      <c r="F231" s="4">
        <f t="shared" si="118"/>
        <v>772</v>
      </c>
      <c r="G231" s="4">
        <v>4</v>
      </c>
      <c r="H231" s="7">
        <f t="shared" si="119"/>
        <v>4</v>
      </c>
    </row>
    <row r="232" spans="1:8" x14ac:dyDescent="0.3">
      <c r="A232" s="15" t="s">
        <v>15</v>
      </c>
      <c r="B232" s="4">
        <v>190</v>
      </c>
      <c r="C232" s="4">
        <v>158</v>
      </c>
      <c r="D232" s="4">
        <v>160</v>
      </c>
      <c r="E232" s="4">
        <v>192</v>
      </c>
      <c r="F232" s="4">
        <f t="shared" si="118"/>
        <v>700</v>
      </c>
      <c r="G232" s="4">
        <v>4</v>
      </c>
      <c r="H232" s="7">
        <f t="shared" si="119"/>
        <v>4</v>
      </c>
    </row>
    <row r="233" spans="1:8" x14ac:dyDescent="0.3">
      <c r="A233" s="15" t="s">
        <v>27</v>
      </c>
      <c r="B233" s="4"/>
      <c r="C233" s="4"/>
      <c r="D233" s="4"/>
      <c r="E233" s="4"/>
      <c r="F233" s="4"/>
      <c r="G233" s="4"/>
      <c r="H233" s="7">
        <f t="shared" si="119"/>
        <v>0</v>
      </c>
    </row>
    <row r="234" spans="1:8" x14ac:dyDescent="0.3">
      <c r="A234" s="15" t="s">
        <v>28</v>
      </c>
      <c r="B234" s="4"/>
      <c r="C234" s="4"/>
      <c r="D234" s="4"/>
      <c r="E234" s="4"/>
      <c r="F234" s="4"/>
      <c r="G234" s="4"/>
      <c r="H234" s="7">
        <f t="shared" si="119"/>
        <v>0</v>
      </c>
    </row>
    <row r="235" spans="1:8" x14ac:dyDescent="0.3">
      <c r="A235" s="15" t="s">
        <v>29</v>
      </c>
      <c r="B235" s="4"/>
      <c r="C235" s="4"/>
      <c r="D235" s="4"/>
      <c r="E235" s="4"/>
      <c r="F235" s="4"/>
      <c r="G235" s="4"/>
      <c r="H235" s="7">
        <f t="shared" si="119"/>
        <v>0</v>
      </c>
    </row>
    <row r="236" spans="1:8" ht="15" thickBot="1" x14ac:dyDescent="0.35">
      <c r="A236" s="16" t="s">
        <v>33</v>
      </c>
      <c r="B236" s="10"/>
      <c r="C236" s="10"/>
      <c r="D236" s="10"/>
      <c r="E236" s="10"/>
      <c r="F236" s="10"/>
      <c r="G236" s="10"/>
      <c r="H236" s="11">
        <f t="shared" si="119"/>
        <v>0</v>
      </c>
    </row>
    <row r="237" spans="1:8" ht="15" thickBot="1" x14ac:dyDescent="0.35">
      <c r="A237" s="13" t="s">
        <v>62</v>
      </c>
      <c r="B237" s="17">
        <f>SUM(B224:B236)</f>
        <v>1407</v>
      </c>
      <c r="C237" s="17">
        <f t="shared" ref="C237" si="120">SUM(C224:C236)</f>
        <v>1427</v>
      </c>
      <c r="D237" s="17">
        <f t="shared" ref="D237" si="121">SUM(D224:D236)</f>
        <v>1497</v>
      </c>
      <c r="E237" s="17">
        <f t="shared" ref="E237" si="122">SUM(E224:E236)</f>
        <v>1295</v>
      </c>
      <c r="F237" s="17">
        <f t="shared" ref="F237" si="123">SUM(F224:F236)</f>
        <v>5626</v>
      </c>
      <c r="G237" s="17">
        <f>SUM(G224:G236)</f>
        <v>22</v>
      </c>
      <c r="H237" s="18">
        <f t="shared" ref="H237" si="124">SUM(H224:H236)</f>
        <v>32</v>
      </c>
    </row>
    <row r="238" spans="1:8" ht="15" thickBot="1" x14ac:dyDescent="0.35"/>
    <row r="239" spans="1:8" x14ac:dyDescent="0.3">
      <c r="A239" s="20">
        <v>40922</v>
      </c>
      <c r="B239" s="21"/>
      <c r="C239" s="21" t="s">
        <v>57</v>
      </c>
      <c r="D239" s="21"/>
      <c r="E239" s="21" t="s">
        <v>20</v>
      </c>
      <c r="F239" s="21"/>
      <c r="G239" s="21">
        <v>18</v>
      </c>
      <c r="H239" s="22">
        <v>2</v>
      </c>
    </row>
    <row r="240" spans="1:8" ht="15" thickBot="1" x14ac:dyDescent="0.35">
      <c r="A240" s="12" t="s">
        <v>46</v>
      </c>
      <c r="B240" s="23"/>
      <c r="C240" s="23"/>
      <c r="D240" s="23"/>
      <c r="E240" s="23"/>
      <c r="F240" s="23"/>
      <c r="G240" s="23" t="s">
        <v>63</v>
      </c>
      <c r="H240" s="24">
        <f>G239-(G255/2)</f>
        <v>4</v>
      </c>
    </row>
    <row r="241" spans="1:8" ht="15" thickBot="1" x14ac:dyDescent="0.35">
      <c r="A241" s="25"/>
      <c r="B241" s="25" t="s">
        <v>2</v>
      </c>
      <c r="C241" s="25" t="s">
        <v>3</v>
      </c>
      <c r="D241" s="25" t="s">
        <v>4</v>
      </c>
      <c r="E241" s="25" t="s">
        <v>5</v>
      </c>
      <c r="F241" s="25" t="s">
        <v>6</v>
      </c>
      <c r="G241" s="25" t="s">
        <v>7</v>
      </c>
      <c r="H241" s="25" t="s">
        <v>61</v>
      </c>
    </row>
    <row r="242" spans="1:8" x14ac:dyDescent="0.3">
      <c r="A242" s="19" t="s">
        <v>8</v>
      </c>
      <c r="B242" s="5">
        <v>212</v>
      </c>
      <c r="C242" s="5">
        <v>199</v>
      </c>
      <c r="D242" s="5">
        <v>169</v>
      </c>
      <c r="E242" s="5">
        <v>159</v>
      </c>
      <c r="F242" s="5">
        <f t="shared" ref="F242:F250" si="125">SUM(B242:E242)</f>
        <v>739</v>
      </c>
      <c r="G242" s="5">
        <v>4</v>
      </c>
      <c r="H242" s="6">
        <f t="shared" ref="H242:H254" si="126">COUNT(B242:E242)</f>
        <v>4</v>
      </c>
    </row>
    <row r="243" spans="1:8" x14ac:dyDescent="0.3">
      <c r="A243" s="15" t="s">
        <v>9</v>
      </c>
      <c r="B243" s="4">
        <v>225</v>
      </c>
      <c r="C243" s="4">
        <v>148</v>
      </c>
      <c r="D243" s="4">
        <v>179</v>
      </c>
      <c r="E243" s="4">
        <v>155</v>
      </c>
      <c r="F243" s="4">
        <f t="shared" si="125"/>
        <v>707</v>
      </c>
      <c r="G243" s="4">
        <v>2</v>
      </c>
      <c r="H243" s="7">
        <f t="shared" si="126"/>
        <v>4</v>
      </c>
    </row>
    <row r="244" spans="1:8" x14ac:dyDescent="0.3">
      <c r="A244" s="15" t="s">
        <v>10</v>
      </c>
      <c r="B244" s="4">
        <v>162</v>
      </c>
      <c r="C244" s="4">
        <v>200</v>
      </c>
      <c r="D244" s="4">
        <v>178</v>
      </c>
      <c r="E244" s="4">
        <v>126</v>
      </c>
      <c r="F244" s="4">
        <f t="shared" si="125"/>
        <v>666</v>
      </c>
      <c r="G244" s="4">
        <v>4</v>
      </c>
      <c r="H244" s="7">
        <f t="shared" si="126"/>
        <v>4</v>
      </c>
    </row>
    <row r="245" spans="1:8" x14ac:dyDescent="0.3">
      <c r="A245" s="15" t="s">
        <v>11</v>
      </c>
      <c r="B245" s="4">
        <v>168</v>
      </c>
      <c r="C245" s="4">
        <v>151</v>
      </c>
      <c r="D245" s="4" t="s">
        <v>26</v>
      </c>
      <c r="E245" s="4" t="s">
        <v>26</v>
      </c>
      <c r="F245" s="4">
        <f t="shared" si="125"/>
        <v>319</v>
      </c>
      <c r="G245" s="4">
        <v>2</v>
      </c>
      <c r="H245" s="7">
        <f t="shared" si="126"/>
        <v>2</v>
      </c>
    </row>
    <row r="246" spans="1:8" x14ac:dyDescent="0.3">
      <c r="A246" s="15" t="s">
        <v>12</v>
      </c>
      <c r="B246" s="4">
        <v>130</v>
      </c>
      <c r="C246" s="4">
        <v>169</v>
      </c>
      <c r="D246" s="4">
        <v>194</v>
      </c>
      <c r="E246" s="4">
        <v>221</v>
      </c>
      <c r="F246" s="4">
        <f t="shared" si="125"/>
        <v>714</v>
      </c>
      <c r="G246" s="4">
        <v>4</v>
      </c>
      <c r="H246" s="7">
        <f t="shared" si="126"/>
        <v>4</v>
      </c>
    </row>
    <row r="247" spans="1:8" x14ac:dyDescent="0.3">
      <c r="A247" s="15" t="s">
        <v>13</v>
      </c>
      <c r="B247" s="4">
        <v>144</v>
      </c>
      <c r="C247" s="4">
        <v>165</v>
      </c>
      <c r="D247" s="4">
        <v>193</v>
      </c>
      <c r="E247" s="4">
        <v>198</v>
      </c>
      <c r="F247" s="4">
        <f t="shared" si="125"/>
        <v>700</v>
      </c>
      <c r="G247" s="4">
        <v>4</v>
      </c>
      <c r="H247" s="7">
        <f t="shared" si="126"/>
        <v>4</v>
      </c>
    </row>
    <row r="248" spans="1:8" x14ac:dyDescent="0.3">
      <c r="A248" s="15" t="s">
        <v>14</v>
      </c>
      <c r="B248" s="4"/>
      <c r="C248" s="4"/>
      <c r="D248" s="4">
        <v>136</v>
      </c>
      <c r="E248" s="4">
        <v>138</v>
      </c>
      <c r="F248" s="4">
        <f t="shared" si="125"/>
        <v>274</v>
      </c>
      <c r="G248" s="4">
        <v>0</v>
      </c>
      <c r="H248" s="7">
        <f t="shared" si="126"/>
        <v>2</v>
      </c>
    </row>
    <row r="249" spans="1:8" x14ac:dyDescent="0.3">
      <c r="A249" s="15" t="s">
        <v>77</v>
      </c>
      <c r="B249" s="4">
        <v>177</v>
      </c>
      <c r="C249" s="4">
        <v>180</v>
      </c>
      <c r="D249" s="4">
        <v>178</v>
      </c>
      <c r="E249" s="4">
        <v>179</v>
      </c>
      <c r="F249" s="4">
        <f t="shared" si="125"/>
        <v>714</v>
      </c>
      <c r="G249" s="4">
        <v>4</v>
      </c>
      <c r="H249" s="7">
        <f t="shared" si="126"/>
        <v>4</v>
      </c>
    </row>
    <row r="250" spans="1:8" x14ac:dyDescent="0.3">
      <c r="A250" s="15" t="s">
        <v>15</v>
      </c>
      <c r="B250" s="4">
        <v>150</v>
      </c>
      <c r="C250" s="4">
        <v>172</v>
      </c>
      <c r="D250" s="4">
        <v>202</v>
      </c>
      <c r="E250" s="4">
        <v>165</v>
      </c>
      <c r="F250" s="4">
        <f t="shared" si="125"/>
        <v>689</v>
      </c>
      <c r="G250" s="4">
        <v>4</v>
      </c>
      <c r="H250" s="7">
        <f t="shared" si="126"/>
        <v>4</v>
      </c>
    </row>
    <row r="251" spans="1:8" x14ac:dyDescent="0.3">
      <c r="A251" s="15" t="s">
        <v>27</v>
      </c>
      <c r="B251" s="4"/>
      <c r="C251" s="4"/>
      <c r="D251" s="4"/>
      <c r="E251" s="4"/>
      <c r="F251" s="4"/>
      <c r="G251" s="4"/>
      <c r="H251" s="7">
        <f t="shared" si="126"/>
        <v>0</v>
      </c>
    </row>
    <row r="252" spans="1:8" x14ac:dyDescent="0.3">
      <c r="A252" s="15" t="s">
        <v>28</v>
      </c>
      <c r="B252" s="4"/>
      <c r="C252" s="4"/>
      <c r="D252" s="4"/>
      <c r="E252" s="4"/>
      <c r="F252" s="4"/>
      <c r="G252" s="4"/>
      <c r="H252" s="7">
        <f t="shared" si="126"/>
        <v>0</v>
      </c>
    </row>
    <row r="253" spans="1:8" x14ac:dyDescent="0.3">
      <c r="A253" s="15" t="s">
        <v>29</v>
      </c>
      <c r="B253" s="4"/>
      <c r="C253" s="4"/>
      <c r="D253" s="4"/>
      <c r="E253" s="4"/>
      <c r="F253" s="4"/>
      <c r="G253" s="4"/>
      <c r="H253" s="7">
        <f t="shared" si="126"/>
        <v>0</v>
      </c>
    </row>
    <row r="254" spans="1:8" ht="15" thickBot="1" x14ac:dyDescent="0.35">
      <c r="A254" s="16" t="s">
        <v>33</v>
      </c>
      <c r="B254" s="10"/>
      <c r="C254" s="10"/>
      <c r="D254" s="10"/>
      <c r="E254" s="10"/>
      <c r="F254" s="10"/>
      <c r="G254" s="10"/>
      <c r="H254" s="11">
        <f t="shared" si="126"/>
        <v>0</v>
      </c>
    </row>
    <row r="255" spans="1:8" ht="15" thickBot="1" x14ac:dyDescent="0.35">
      <c r="A255" s="13" t="s">
        <v>62</v>
      </c>
      <c r="B255" s="17">
        <f>SUM(B242:B254)</f>
        <v>1368</v>
      </c>
      <c r="C255" s="17">
        <f t="shared" ref="C255" si="127">SUM(C242:C254)</f>
        <v>1384</v>
      </c>
      <c r="D255" s="17">
        <f t="shared" ref="D255" si="128">SUM(D242:D254)</f>
        <v>1429</v>
      </c>
      <c r="E255" s="17">
        <f t="shared" ref="E255" si="129">SUM(E242:E254)</f>
        <v>1341</v>
      </c>
      <c r="F255" s="17">
        <f t="shared" ref="F255" si="130">SUM(F242:F254)</f>
        <v>5522</v>
      </c>
      <c r="G255" s="17">
        <f>SUM(G242:G254)</f>
        <v>28</v>
      </c>
      <c r="H255" s="18">
        <f t="shared" ref="H255" si="131">SUM(H242:H254)</f>
        <v>32</v>
      </c>
    </row>
    <row r="256" spans="1:8" ht="15" thickBot="1" x14ac:dyDescent="0.35"/>
    <row r="257" spans="1:8" x14ac:dyDescent="0.3">
      <c r="A257" s="20">
        <v>40929</v>
      </c>
      <c r="B257" s="21"/>
      <c r="C257" s="21" t="s">
        <v>57</v>
      </c>
      <c r="D257" s="21"/>
      <c r="E257" s="21" t="s">
        <v>58</v>
      </c>
      <c r="F257" s="21"/>
      <c r="G257" s="21">
        <v>14</v>
      </c>
      <c r="H257" s="22">
        <v>6</v>
      </c>
    </row>
    <row r="258" spans="1:8" ht="15" thickBot="1" x14ac:dyDescent="0.35">
      <c r="A258" s="12" t="s">
        <v>47</v>
      </c>
      <c r="B258" s="23"/>
      <c r="C258" s="23"/>
      <c r="D258" s="23"/>
      <c r="E258" s="23"/>
      <c r="F258" s="23"/>
      <c r="G258" s="23" t="s">
        <v>63</v>
      </c>
      <c r="H258" s="24">
        <f>G257-(G273/2)</f>
        <v>4</v>
      </c>
    </row>
    <row r="259" spans="1:8" ht="15" thickBot="1" x14ac:dyDescent="0.35">
      <c r="A259" s="25"/>
      <c r="B259" s="25" t="s">
        <v>2</v>
      </c>
      <c r="C259" s="25" t="s">
        <v>3</v>
      </c>
      <c r="D259" s="25" t="s">
        <v>4</v>
      </c>
      <c r="E259" s="25" t="s">
        <v>5</v>
      </c>
      <c r="F259" s="25" t="s">
        <v>6</v>
      </c>
      <c r="G259" s="25" t="s">
        <v>7</v>
      </c>
      <c r="H259" s="25" t="s">
        <v>61</v>
      </c>
    </row>
    <row r="260" spans="1:8" x14ac:dyDescent="0.3">
      <c r="A260" s="19" t="s">
        <v>8</v>
      </c>
      <c r="B260" s="5">
        <v>191</v>
      </c>
      <c r="C260" s="5">
        <v>174</v>
      </c>
      <c r="D260" s="5">
        <v>165</v>
      </c>
      <c r="E260" s="5">
        <v>231</v>
      </c>
      <c r="F260" s="5">
        <f t="shared" ref="F260:F270" si="132">SUM(B260:E260)</f>
        <v>761</v>
      </c>
      <c r="G260" s="5">
        <v>3</v>
      </c>
      <c r="H260" s="6">
        <f t="shared" ref="H260:H272" si="133">COUNT(B260:E260)</f>
        <v>4</v>
      </c>
    </row>
    <row r="261" spans="1:8" x14ac:dyDescent="0.3">
      <c r="A261" s="15" t="s">
        <v>9</v>
      </c>
      <c r="B261" s="4">
        <v>236</v>
      </c>
      <c r="C261" s="4">
        <v>185</v>
      </c>
      <c r="D261" s="4">
        <v>199</v>
      </c>
      <c r="E261" s="4">
        <v>206</v>
      </c>
      <c r="F261" s="4">
        <f t="shared" si="132"/>
        <v>826</v>
      </c>
      <c r="G261" s="4">
        <v>3</v>
      </c>
      <c r="H261" s="7">
        <f t="shared" si="133"/>
        <v>4</v>
      </c>
    </row>
    <row r="262" spans="1:8" x14ac:dyDescent="0.3">
      <c r="A262" s="15" t="s">
        <v>10</v>
      </c>
      <c r="B262" s="4" t="s">
        <v>26</v>
      </c>
      <c r="C262" s="4" t="s">
        <v>26</v>
      </c>
      <c r="D262" s="4" t="s">
        <v>26</v>
      </c>
      <c r="E262" s="4" t="s">
        <v>26</v>
      </c>
      <c r="F262" s="4"/>
      <c r="G262" s="4" t="s">
        <v>26</v>
      </c>
      <c r="H262" s="7">
        <f t="shared" si="133"/>
        <v>0</v>
      </c>
    </row>
    <row r="263" spans="1:8" x14ac:dyDescent="0.3">
      <c r="A263" s="15" t="s">
        <v>11</v>
      </c>
      <c r="B263" s="4">
        <v>182</v>
      </c>
      <c r="C263" s="4" t="s">
        <v>26</v>
      </c>
      <c r="D263" s="4" t="s">
        <v>26</v>
      </c>
      <c r="E263" s="4">
        <v>164</v>
      </c>
      <c r="F263" s="4">
        <f t="shared" si="132"/>
        <v>346</v>
      </c>
      <c r="G263" s="4">
        <v>1</v>
      </c>
      <c r="H263" s="7">
        <f t="shared" si="133"/>
        <v>2</v>
      </c>
    </row>
    <row r="264" spans="1:8" x14ac:dyDescent="0.3">
      <c r="A264" s="15" t="s">
        <v>12</v>
      </c>
      <c r="B264" s="4">
        <v>120</v>
      </c>
      <c r="C264" s="4">
        <v>156</v>
      </c>
      <c r="D264" s="4">
        <v>154</v>
      </c>
      <c r="E264" s="4">
        <v>161</v>
      </c>
      <c r="F264" s="4">
        <f t="shared" si="132"/>
        <v>591</v>
      </c>
      <c r="G264" s="4">
        <v>3</v>
      </c>
      <c r="H264" s="7">
        <f t="shared" si="133"/>
        <v>4</v>
      </c>
    </row>
    <row r="265" spans="1:8" x14ac:dyDescent="0.3">
      <c r="A265" s="15" t="s">
        <v>13</v>
      </c>
      <c r="B265" s="4">
        <v>192</v>
      </c>
      <c r="C265" s="4">
        <v>214</v>
      </c>
      <c r="D265" s="4">
        <v>132</v>
      </c>
      <c r="E265" s="4">
        <v>158</v>
      </c>
      <c r="F265" s="4">
        <f t="shared" si="132"/>
        <v>696</v>
      </c>
      <c r="G265" s="4">
        <v>2</v>
      </c>
      <c r="H265" s="7">
        <f t="shared" si="133"/>
        <v>4</v>
      </c>
    </row>
    <row r="266" spans="1:8" x14ac:dyDescent="0.3">
      <c r="A266" s="15" t="s">
        <v>14</v>
      </c>
      <c r="B266" s="4">
        <v>162</v>
      </c>
      <c r="C266" s="4">
        <v>144</v>
      </c>
      <c r="D266" s="4">
        <v>105</v>
      </c>
      <c r="E266" s="4"/>
      <c r="F266" s="4">
        <f t="shared" si="132"/>
        <v>411</v>
      </c>
      <c r="G266" s="4">
        <v>2</v>
      </c>
      <c r="H266" s="7">
        <f t="shared" si="133"/>
        <v>3</v>
      </c>
    </row>
    <row r="267" spans="1:8" x14ac:dyDescent="0.3">
      <c r="A267" s="15" t="s">
        <v>77</v>
      </c>
      <c r="B267" s="4">
        <v>136</v>
      </c>
      <c r="C267" s="4">
        <v>157</v>
      </c>
      <c r="D267" s="4">
        <v>132</v>
      </c>
      <c r="E267" s="4">
        <v>203</v>
      </c>
      <c r="F267" s="4">
        <f t="shared" si="132"/>
        <v>628</v>
      </c>
      <c r="G267" s="4">
        <v>2</v>
      </c>
      <c r="H267" s="7">
        <f t="shared" si="133"/>
        <v>4</v>
      </c>
    </row>
    <row r="268" spans="1:8" x14ac:dyDescent="0.3">
      <c r="A268" s="15" t="s">
        <v>15</v>
      </c>
      <c r="B268" s="4" t="s">
        <v>26</v>
      </c>
      <c r="C268" s="4" t="s">
        <v>26</v>
      </c>
      <c r="D268" s="4" t="s">
        <v>26</v>
      </c>
      <c r="E268" s="4" t="s">
        <v>26</v>
      </c>
      <c r="F268" s="4"/>
      <c r="G268" s="4"/>
      <c r="H268" s="7">
        <f t="shared" si="133"/>
        <v>0</v>
      </c>
    </row>
    <row r="269" spans="1:8" x14ac:dyDescent="0.3">
      <c r="A269" s="15" t="s">
        <v>27</v>
      </c>
      <c r="B269" s="4"/>
      <c r="C269" s="4"/>
      <c r="D269" s="4"/>
      <c r="E269" s="4"/>
      <c r="F269" s="4"/>
      <c r="G269" s="4"/>
      <c r="H269" s="7">
        <f t="shared" si="133"/>
        <v>0</v>
      </c>
    </row>
    <row r="270" spans="1:8" x14ac:dyDescent="0.3">
      <c r="A270" s="15" t="s">
        <v>28</v>
      </c>
      <c r="B270" s="4"/>
      <c r="C270" s="4">
        <v>153</v>
      </c>
      <c r="D270" s="4">
        <v>179</v>
      </c>
      <c r="E270" s="4">
        <v>183</v>
      </c>
      <c r="F270" s="4">
        <f t="shared" si="132"/>
        <v>515</v>
      </c>
      <c r="G270" s="4">
        <v>2</v>
      </c>
      <c r="H270" s="7">
        <f t="shared" si="133"/>
        <v>3</v>
      </c>
    </row>
    <row r="271" spans="1:8" x14ac:dyDescent="0.3">
      <c r="A271" s="15" t="s">
        <v>29</v>
      </c>
      <c r="B271" s="4">
        <v>160</v>
      </c>
      <c r="C271" s="4">
        <v>172</v>
      </c>
      <c r="D271" s="4">
        <v>170</v>
      </c>
      <c r="E271" s="4">
        <v>128</v>
      </c>
      <c r="F271" s="4">
        <f>SUM(B271:E271)</f>
        <v>630</v>
      </c>
      <c r="G271" s="4">
        <v>2</v>
      </c>
      <c r="H271" s="7">
        <f t="shared" si="133"/>
        <v>4</v>
      </c>
    </row>
    <row r="272" spans="1:8" ht="15" thickBot="1" x14ac:dyDescent="0.35">
      <c r="A272" s="16" t="s">
        <v>33</v>
      </c>
      <c r="B272" s="10"/>
      <c r="C272" s="10"/>
      <c r="D272" s="10"/>
      <c r="E272" s="10"/>
      <c r="F272" s="10"/>
      <c r="G272" s="10"/>
      <c r="H272" s="11">
        <f t="shared" si="133"/>
        <v>0</v>
      </c>
    </row>
    <row r="273" spans="1:8" ht="15" thickBot="1" x14ac:dyDescent="0.35">
      <c r="A273" s="13" t="s">
        <v>62</v>
      </c>
      <c r="B273" s="17">
        <f>SUM(B260:B272)</f>
        <v>1379</v>
      </c>
      <c r="C273" s="17">
        <f t="shared" ref="C273" si="134">SUM(C260:C272)</f>
        <v>1355</v>
      </c>
      <c r="D273" s="17">
        <f t="shared" ref="D273" si="135">SUM(D260:D272)</f>
        <v>1236</v>
      </c>
      <c r="E273" s="17">
        <f t="shared" ref="E273" si="136">SUM(E260:E272)</f>
        <v>1434</v>
      </c>
      <c r="F273" s="17">
        <f t="shared" ref="F273" si="137">SUM(F260:F272)</f>
        <v>5404</v>
      </c>
      <c r="G273" s="17">
        <f>SUM(G260:G272)</f>
        <v>20</v>
      </c>
      <c r="H273" s="18">
        <f t="shared" ref="H273" si="138">SUM(H260:H272)</f>
        <v>32</v>
      </c>
    </row>
    <row r="274" spans="1:8" ht="15" thickBot="1" x14ac:dyDescent="0.35"/>
    <row r="275" spans="1:8" x14ac:dyDescent="0.3">
      <c r="A275" s="20">
        <v>40929</v>
      </c>
      <c r="B275" s="21"/>
      <c r="C275" s="21" t="s">
        <v>59</v>
      </c>
      <c r="D275" s="21"/>
      <c r="E275" s="21" t="s">
        <v>58</v>
      </c>
      <c r="F275" s="21"/>
      <c r="G275" s="21">
        <v>14</v>
      </c>
      <c r="H275" s="22">
        <v>6</v>
      </c>
    </row>
    <row r="276" spans="1:8" ht="15" thickBot="1" x14ac:dyDescent="0.35">
      <c r="A276" s="12" t="s">
        <v>48</v>
      </c>
      <c r="B276" s="23"/>
      <c r="C276" s="23"/>
      <c r="D276" s="23"/>
      <c r="E276" s="23"/>
      <c r="F276" s="23"/>
      <c r="G276" s="23" t="s">
        <v>63</v>
      </c>
      <c r="H276" s="24">
        <f>G275-(G291/2)</f>
        <v>4</v>
      </c>
    </row>
    <row r="277" spans="1:8" ht="15" thickBot="1" x14ac:dyDescent="0.35">
      <c r="A277" s="25"/>
      <c r="B277" s="25" t="s">
        <v>2</v>
      </c>
      <c r="C277" s="25" t="s">
        <v>3</v>
      </c>
      <c r="D277" s="25" t="s">
        <v>4</v>
      </c>
      <c r="E277" s="25" t="s">
        <v>5</v>
      </c>
      <c r="F277" s="25" t="s">
        <v>6</v>
      </c>
      <c r="G277" s="25" t="s">
        <v>7</v>
      </c>
      <c r="H277" s="25" t="s">
        <v>61</v>
      </c>
    </row>
    <row r="278" spans="1:8" x14ac:dyDescent="0.3">
      <c r="A278" s="19" t="s">
        <v>8</v>
      </c>
      <c r="B278" s="5">
        <v>148</v>
      </c>
      <c r="C278" s="5">
        <v>170</v>
      </c>
      <c r="D278" s="5">
        <v>211</v>
      </c>
      <c r="E278" s="5">
        <v>229</v>
      </c>
      <c r="F278" s="5">
        <f t="shared" ref="F278:F289" si="139">SUM(B278:E278)</f>
        <v>758</v>
      </c>
      <c r="G278" s="5">
        <v>2</v>
      </c>
      <c r="H278" s="6">
        <f t="shared" ref="H278:H290" si="140">COUNT(B278:E278)</f>
        <v>4</v>
      </c>
    </row>
    <row r="279" spans="1:8" x14ac:dyDescent="0.3">
      <c r="A279" s="15" t="s">
        <v>9</v>
      </c>
      <c r="B279" s="4">
        <v>185</v>
      </c>
      <c r="C279" s="4">
        <v>197</v>
      </c>
      <c r="D279" s="4">
        <v>164</v>
      </c>
      <c r="E279" s="4">
        <v>199</v>
      </c>
      <c r="F279" s="4">
        <f t="shared" si="139"/>
        <v>745</v>
      </c>
      <c r="G279" s="4">
        <v>2</v>
      </c>
      <c r="H279" s="7">
        <f t="shared" si="140"/>
        <v>4</v>
      </c>
    </row>
    <row r="280" spans="1:8" x14ac:dyDescent="0.3">
      <c r="A280" s="15" t="s">
        <v>10</v>
      </c>
      <c r="B280" s="4" t="s">
        <v>26</v>
      </c>
      <c r="C280" s="4" t="s">
        <v>26</v>
      </c>
      <c r="D280" s="4" t="s">
        <v>26</v>
      </c>
      <c r="E280" s="4" t="s">
        <v>26</v>
      </c>
      <c r="F280" s="4"/>
      <c r="G280" s="4" t="s">
        <v>26</v>
      </c>
      <c r="H280" s="7">
        <f t="shared" si="140"/>
        <v>0</v>
      </c>
    </row>
    <row r="281" spans="1:8" x14ac:dyDescent="0.3">
      <c r="A281" s="15" t="s">
        <v>11</v>
      </c>
      <c r="B281" s="4">
        <v>166</v>
      </c>
      <c r="C281" s="4">
        <v>166</v>
      </c>
      <c r="D281" s="4">
        <v>162</v>
      </c>
      <c r="E281" s="4">
        <v>203</v>
      </c>
      <c r="F281" s="4">
        <f t="shared" si="139"/>
        <v>697</v>
      </c>
      <c r="G281" s="4">
        <v>2</v>
      </c>
      <c r="H281" s="7">
        <f t="shared" si="140"/>
        <v>4</v>
      </c>
    </row>
    <row r="282" spans="1:8" x14ac:dyDescent="0.3">
      <c r="A282" s="15" t="s">
        <v>12</v>
      </c>
      <c r="B282" s="4">
        <v>166</v>
      </c>
      <c r="C282" s="4">
        <v>158</v>
      </c>
      <c r="D282" s="4">
        <v>127</v>
      </c>
      <c r="E282" s="4">
        <v>174</v>
      </c>
      <c r="F282" s="4">
        <f t="shared" si="139"/>
        <v>625</v>
      </c>
      <c r="G282" s="4">
        <v>2</v>
      </c>
      <c r="H282" s="7">
        <f t="shared" si="140"/>
        <v>4</v>
      </c>
    </row>
    <row r="283" spans="1:8" x14ac:dyDescent="0.3">
      <c r="A283" s="15" t="s">
        <v>13</v>
      </c>
      <c r="B283" s="4">
        <v>211</v>
      </c>
      <c r="C283" s="4">
        <v>179</v>
      </c>
      <c r="D283" s="4">
        <v>180</v>
      </c>
      <c r="E283" s="4">
        <v>146</v>
      </c>
      <c r="F283" s="4">
        <f t="shared" si="139"/>
        <v>716</v>
      </c>
      <c r="G283" s="4">
        <v>3</v>
      </c>
      <c r="H283" s="7">
        <f t="shared" si="140"/>
        <v>4</v>
      </c>
    </row>
    <row r="284" spans="1:8" x14ac:dyDescent="0.3">
      <c r="A284" s="15" t="s">
        <v>14</v>
      </c>
      <c r="B284" s="4" t="s">
        <v>26</v>
      </c>
      <c r="C284" s="4"/>
      <c r="D284" s="4">
        <v>153</v>
      </c>
      <c r="E284" s="4">
        <v>123</v>
      </c>
      <c r="F284" s="4">
        <f t="shared" si="139"/>
        <v>276</v>
      </c>
      <c r="G284" s="4">
        <v>1</v>
      </c>
      <c r="H284" s="7">
        <f t="shared" si="140"/>
        <v>2</v>
      </c>
    </row>
    <row r="285" spans="1:8" x14ac:dyDescent="0.3">
      <c r="A285" s="15" t="s">
        <v>77</v>
      </c>
      <c r="B285" s="4">
        <v>222</v>
      </c>
      <c r="C285" s="4">
        <v>149</v>
      </c>
      <c r="D285" s="4">
        <v>160</v>
      </c>
      <c r="E285" s="4">
        <v>168</v>
      </c>
      <c r="F285" s="4">
        <f t="shared" si="139"/>
        <v>699</v>
      </c>
      <c r="G285" s="4">
        <v>3</v>
      </c>
      <c r="H285" s="7">
        <f t="shared" si="140"/>
        <v>4</v>
      </c>
    </row>
    <row r="286" spans="1:8" x14ac:dyDescent="0.3">
      <c r="A286" s="15" t="s">
        <v>15</v>
      </c>
      <c r="B286" s="4" t="s">
        <v>26</v>
      </c>
      <c r="C286" s="4" t="s">
        <v>26</v>
      </c>
      <c r="D286" s="4" t="s">
        <v>26</v>
      </c>
      <c r="E286" s="4" t="s">
        <v>26</v>
      </c>
      <c r="F286" s="4"/>
      <c r="G286" s="4" t="s">
        <v>26</v>
      </c>
      <c r="H286" s="7">
        <f t="shared" si="140"/>
        <v>0</v>
      </c>
    </row>
    <row r="287" spans="1:8" x14ac:dyDescent="0.3">
      <c r="A287" s="15" t="s">
        <v>27</v>
      </c>
      <c r="B287" s="4"/>
      <c r="C287" s="4"/>
      <c r="D287" s="4"/>
      <c r="E287" s="4"/>
      <c r="F287" s="4"/>
      <c r="G287" s="4"/>
      <c r="H287" s="7">
        <f t="shared" si="140"/>
        <v>0</v>
      </c>
    </row>
    <row r="288" spans="1:8" x14ac:dyDescent="0.3">
      <c r="A288" s="15" t="s">
        <v>28</v>
      </c>
      <c r="B288" s="4">
        <v>181</v>
      </c>
      <c r="C288" s="4">
        <v>161</v>
      </c>
      <c r="D288" s="4"/>
      <c r="E288" s="4"/>
      <c r="F288" s="4">
        <f t="shared" si="139"/>
        <v>342</v>
      </c>
      <c r="G288" s="4">
        <v>2</v>
      </c>
      <c r="H288" s="7">
        <f t="shared" si="140"/>
        <v>2</v>
      </c>
    </row>
    <row r="289" spans="1:8" x14ac:dyDescent="0.3">
      <c r="A289" s="15" t="s">
        <v>29</v>
      </c>
      <c r="B289" s="4">
        <v>148</v>
      </c>
      <c r="C289" s="4">
        <v>188</v>
      </c>
      <c r="D289" s="4">
        <v>173</v>
      </c>
      <c r="E289" s="4">
        <v>188</v>
      </c>
      <c r="F289" s="4">
        <f t="shared" si="139"/>
        <v>697</v>
      </c>
      <c r="G289" s="4">
        <v>3</v>
      </c>
      <c r="H289" s="7">
        <f t="shared" si="140"/>
        <v>4</v>
      </c>
    </row>
    <row r="290" spans="1:8" ht="15" thickBot="1" x14ac:dyDescent="0.35">
      <c r="A290" s="16" t="s">
        <v>33</v>
      </c>
      <c r="B290" s="10"/>
      <c r="C290" s="10"/>
      <c r="D290" s="10"/>
      <c r="E290" s="10"/>
      <c r="F290" s="10"/>
      <c r="G290" s="10"/>
      <c r="H290" s="11">
        <f t="shared" si="140"/>
        <v>0</v>
      </c>
    </row>
    <row r="291" spans="1:8" ht="15" thickBot="1" x14ac:dyDescent="0.35">
      <c r="A291" s="13" t="s">
        <v>62</v>
      </c>
      <c r="B291" s="17">
        <f>SUM(B278:B290)</f>
        <v>1427</v>
      </c>
      <c r="C291" s="17">
        <f t="shared" ref="C291" si="141">SUM(C278:C290)</f>
        <v>1368</v>
      </c>
      <c r="D291" s="17">
        <f t="shared" ref="D291" si="142">SUM(D278:D290)</f>
        <v>1330</v>
      </c>
      <c r="E291" s="17">
        <f t="shared" ref="E291" si="143">SUM(E278:E290)</f>
        <v>1430</v>
      </c>
      <c r="F291" s="17">
        <f t="shared" ref="F291" si="144">SUM(F278:F290)</f>
        <v>5555</v>
      </c>
      <c r="G291" s="17">
        <f>SUM(G278:G290)</f>
        <v>20</v>
      </c>
      <c r="H291" s="18">
        <f t="shared" ref="H291" si="145">SUM(H278:H290)</f>
        <v>32</v>
      </c>
    </row>
    <row r="292" spans="1:8" ht="15" thickBot="1" x14ac:dyDescent="0.35"/>
    <row r="293" spans="1:8" x14ac:dyDescent="0.3">
      <c r="A293" s="20">
        <v>40937</v>
      </c>
      <c r="B293" s="21"/>
      <c r="C293" s="21" t="s">
        <v>35</v>
      </c>
      <c r="D293" s="21"/>
      <c r="E293" s="21" t="s">
        <v>20</v>
      </c>
      <c r="F293" s="21"/>
      <c r="G293" s="21">
        <v>14</v>
      </c>
      <c r="H293" s="22">
        <v>5</v>
      </c>
    </row>
    <row r="294" spans="1:8" ht="15" thickBot="1" x14ac:dyDescent="0.35">
      <c r="A294" s="12" t="s">
        <v>49</v>
      </c>
      <c r="B294" s="23"/>
      <c r="C294" s="23"/>
      <c r="D294" s="23"/>
      <c r="E294" s="23"/>
      <c r="F294" s="23"/>
      <c r="G294" s="23" t="s">
        <v>63</v>
      </c>
      <c r="H294" s="24">
        <f>G293-(G309/2)</f>
        <v>4</v>
      </c>
    </row>
    <row r="295" spans="1:8" ht="15" thickBot="1" x14ac:dyDescent="0.35">
      <c r="A295" s="25"/>
      <c r="B295" s="25" t="s">
        <v>2</v>
      </c>
      <c r="C295" s="25" t="s">
        <v>3</v>
      </c>
      <c r="D295" s="25" t="s">
        <v>4</v>
      </c>
      <c r="E295" s="25" t="s">
        <v>5</v>
      </c>
      <c r="F295" s="25" t="s">
        <v>6</v>
      </c>
      <c r="G295" s="25" t="s">
        <v>7</v>
      </c>
      <c r="H295" s="25" t="s">
        <v>61</v>
      </c>
    </row>
    <row r="296" spans="1:8" x14ac:dyDescent="0.3">
      <c r="A296" s="19" t="s">
        <v>8</v>
      </c>
      <c r="B296" s="5">
        <v>217</v>
      </c>
      <c r="C296" s="5">
        <v>200</v>
      </c>
      <c r="D296" s="5">
        <v>189</v>
      </c>
      <c r="E296" s="5">
        <v>190</v>
      </c>
      <c r="F296" s="5">
        <f t="shared" ref="F296:F304" si="146">SUM(B296:E296)</f>
        <v>796</v>
      </c>
      <c r="G296" s="5">
        <v>3</v>
      </c>
      <c r="H296" s="6">
        <f t="shared" ref="H296:H308" si="147">COUNT(B296:E296)</f>
        <v>4</v>
      </c>
    </row>
    <row r="297" spans="1:8" x14ac:dyDescent="0.3">
      <c r="A297" s="15" t="s">
        <v>9</v>
      </c>
      <c r="B297" s="4">
        <v>232</v>
      </c>
      <c r="C297" s="4">
        <v>184</v>
      </c>
      <c r="D297" s="4">
        <v>213</v>
      </c>
      <c r="E297" s="4">
        <v>158</v>
      </c>
      <c r="F297" s="4">
        <f t="shared" si="146"/>
        <v>787</v>
      </c>
      <c r="G297" s="4">
        <v>3</v>
      </c>
      <c r="H297" s="7">
        <f t="shared" si="147"/>
        <v>4</v>
      </c>
    </row>
    <row r="298" spans="1:8" x14ac:dyDescent="0.3">
      <c r="A298" s="15" t="s">
        <v>10</v>
      </c>
      <c r="B298" s="4">
        <v>170</v>
      </c>
      <c r="C298" s="4">
        <v>207</v>
      </c>
      <c r="D298" s="4">
        <v>232</v>
      </c>
      <c r="E298" s="4">
        <v>158</v>
      </c>
      <c r="F298" s="4">
        <f t="shared" si="146"/>
        <v>767</v>
      </c>
      <c r="G298" s="4">
        <v>2</v>
      </c>
      <c r="H298" s="7">
        <f t="shared" si="147"/>
        <v>4</v>
      </c>
    </row>
    <row r="299" spans="1:8" x14ac:dyDescent="0.3">
      <c r="A299" s="15" t="s">
        <v>11</v>
      </c>
      <c r="B299" s="4">
        <v>130</v>
      </c>
      <c r="C299" s="4" t="s">
        <v>26</v>
      </c>
      <c r="D299" s="4" t="s">
        <v>26</v>
      </c>
      <c r="E299" s="4" t="s">
        <v>26</v>
      </c>
      <c r="F299" s="4">
        <f t="shared" si="146"/>
        <v>130</v>
      </c>
      <c r="G299" s="4">
        <v>0</v>
      </c>
      <c r="H299" s="7">
        <f t="shared" si="147"/>
        <v>1</v>
      </c>
    </row>
    <row r="300" spans="1:8" x14ac:dyDescent="0.3">
      <c r="A300" s="15" t="s">
        <v>12</v>
      </c>
      <c r="B300" s="4">
        <v>150</v>
      </c>
      <c r="C300" s="4">
        <v>201</v>
      </c>
      <c r="D300" s="4">
        <v>145</v>
      </c>
      <c r="E300" s="4">
        <v>179</v>
      </c>
      <c r="F300" s="4">
        <f t="shared" si="146"/>
        <v>675</v>
      </c>
      <c r="G300" s="4">
        <v>3</v>
      </c>
      <c r="H300" s="7">
        <f t="shared" si="147"/>
        <v>4</v>
      </c>
    </row>
    <row r="301" spans="1:8" x14ac:dyDescent="0.3">
      <c r="A301" s="15" t="s">
        <v>13</v>
      </c>
      <c r="B301" s="4">
        <v>170</v>
      </c>
      <c r="C301" s="4">
        <v>158</v>
      </c>
      <c r="D301" s="4">
        <v>205</v>
      </c>
      <c r="E301" s="4">
        <v>182</v>
      </c>
      <c r="F301" s="4">
        <f t="shared" si="146"/>
        <v>715</v>
      </c>
      <c r="G301" s="4">
        <v>3</v>
      </c>
      <c r="H301" s="7">
        <f t="shared" si="147"/>
        <v>4</v>
      </c>
    </row>
    <row r="302" spans="1:8" x14ac:dyDescent="0.3">
      <c r="A302" s="15" t="s">
        <v>14</v>
      </c>
      <c r="B302" s="4" t="s">
        <v>26</v>
      </c>
      <c r="C302" s="4">
        <v>148</v>
      </c>
      <c r="D302" s="4">
        <v>166</v>
      </c>
      <c r="E302" s="4">
        <v>149</v>
      </c>
      <c r="F302" s="4">
        <f t="shared" si="146"/>
        <v>463</v>
      </c>
      <c r="G302" s="4">
        <v>2</v>
      </c>
      <c r="H302" s="7">
        <f t="shared" si="147"/>
        <v>3</v>
      </c>
    </row>
    <row r="303" spans="1:8" x14ac:dyDescent="0.3">
      <c r="A303" s="15" t="s">
        <v>77</v>
      </c>
      <c r="B303" s="4">
        <v>177</v>
      </c>
      <c r="C303" s="4">
        <v>173</v>
      </c>
      <c r="D303" s="4">
        <v>141</v>
      </c>
      <c r="E303" s="4">
        <v>160</v>
      </c>
      <c r="F303" s="4">
        <f t="shared" si="146"/>
        <v>651</v>
      </c>
      <c r="G303" s="4">
        <v>2</v>
      </c>
      <c r="H303" s="7">
        <f t="shared" si="147"/>
        <v>4</v>
      </c>
    </row>
    <row r="304" spans="1:8" x14ac:dyDescent="0.3">
      <c r="A304" s="15" t="s">
        <v>15</v>
      </c>
      <c r="B304" s="4">
        <v>158</v>
      </c>
      <c r="C304" s="4">
        <v>172</v>
      </c>
      <c r="D304" s="4">
        <v>200</v>
      </c>
      <c r="E304" s="4">
        <v>174</v>
      </c>
      <c r="F304" s="4">
        <f t="shared" si="146"/>
        <v>704</v>
      </c>
      <c r="G304" s="4">
        <v>2</v>
      </c>
      <c r="H304" s="7">
        <f t="shared" si="147"/>
        <v>4</v>
      </c>
    </row>
    <row r="305" spans="1:8" x14ac:dyDescent="0.3">
      <c r="A305" s="15" t="s">
        <v>27</v>
      </c>
      <c r="B305" s="4"/>
      <c r="C305" s="4"/>
      <c r="D305" s="4"/>
      <c r="E305" s="4"/>
      <c r="F305" s="4"/>
      <c r="G305" s="4"/>
      <c r="H305" s="7">
        <f t="shared" si="147"/>
        <v>0</v>
      </c>
    </row>
    <row r="306" spans="1:8" x14ac:dyDescent="0.3">
      <c r="A306" s="15" t="s">
        <v>28</v>
      </c>
      <c r="B306" s="4"/>
      <c r="C306" s="4"/>
      <c r="D306" s="4"/>
      <c r="E306" s="4"/>
      <c r="F306" s="4"/>
      <c r="G306" s="4"/>
      <c r="H306" s="7">
        <f t="shared" si="147"/>
        <v>0</v>
      </c>
    </row>
    <row r="307" spans="1:8" x14ac:dyDescent="0.3">
      <c r="A307" s="15" t="s">
        <v>29</v>
      </c>
      <c r="B307" s="4"/>
      <c r="C307" s="4"/>
      <c r="D307" s="4"/>
      <c r="E307" s="4"/>
      <c r="F307" s="4"/>
      <c r="G307" s="4"/>
      <c r="H307" s="7">
        <f t="shared" si="147"/>
        <v>0</v>
      </c>
    </row>
    <row r="308" spans="1:8" ht="15" thickBot="1" x14ac:dyDescent="0.35">
      <c r="A308" s="16" t="s">
        <v>33</v>
      </c>
      <c r="B308" s="10"/>
      <c r="C308" s="10"/>
      <c r="D308" s="10"/>
      <c r="E308" s="10"/>
      <c r="F308" s="10"/>
      <c r="G308" s="10"/>
      <c r="H308" s="11">
        <f t="shared" si="147"/>
        <v>0</v>
      </c>
    </row>
    <row r="309" spans="1:8" ht="15" thickBot="1" x14ac:dyDescent="0.35">
      <c r="A309" s="13" t="s">
        <v>62</v>
      </c>
      <c r="B309" s="17">
        <f>SUM(B296:B308)</f>
        <v>1404</v>
      </c>
      <c r="C309" s="17">
        <f t="shared" ref="C309" si="148">SUM(C296:C308)</f>
        <v>1443</v>
      </c>
      <c r="D309" s="17">
        <f t="shared" ref="D309" si="149">SUM(D296:D308)</f>
        <v>1491</v>
      </c>
      <c r="E309" s="17">
        <f t="shared" ref="E309" si="150">SUM(E296:E308)</f>
        <v>1350</v>
      </c>
      <c r="F309" s="17">
        <f t="shared" ref="F309" si="151">SUM(F296:F308)</f>
        <v>5688</v>
      </c>
      <c r="G309" s="17">
        <f>SUM(G296:G308)</f>
        <v>20</v>
      </c>
      <c r="H309" s="18">
        <f t="shared" ref="H309" si="152">SUM(H296:H308)</f>
        <v>32</v>
      </c>
    </row>
    <row r="310" spans="1:8" ht="15" thickBot="1" x14ac:dyDescent="0.35"/>
    <row r="311" spans="1:8" x14ac:dyDescent="0.3">
      <c r="A311" s="20">
        <v>40957</v>
      </c>
      <c r="B311" s="21"/>
      <c r="C311" s="21" t="s">
        <v>59</v>
      </c>
      <c r="D311" s="21"/>
      <c r="E311" s="21" t="s">
        <v>20</v>
      </c>
      <c r="F311" s="21"/>
      <c r="G311" s="21">
        <v>11</v>
      </c>
      <c r="H311" s="22">
        <v>9</v>
      </c>
    </row>
    <row r="312" spans="1:8" ht="15" thickBot="1" x14ac:dyDescent="0.35">
      <c r="A312" s="12" t="s">
        <v>50</v>
      </c>
      <c r="B312" s="23"/>
      <c r="C312" s="23"/>
      <c r="D312" s="23"/>
      <c r="E312" s="23"/>
      <c r="F312" s="23"/>
      <c r="G312" s="23" t="s">
        <v>63</v>
      </c>
      <c r="H312" s="24">
        <f>G311-(G327/2)</f>
        <v>3</v>
      </c>
    </row>
    <row r="313" spans="1:8" ht="15" thickBot="1" x14ac:dyDescent="0.35">
      <c r="A313" s="25"/>
      <c r="B313" s="25" t="s">
        <v>2</v>
      </c>
      <c r="C313" s="25" t="s">
        <v>3</v>
      </c>
      <c r="D313" s="25" t="s">
        <v>4</v>
      </c>
      <c r="E313" s="25" t="s">
        <v>5</v>
      </c>
      <c r="F313" s="25" t="s">
        <v>6</v>
      </c>
      <c r="G313" s="25" t="s">
        <v>7</v>
      </c>
      <c r="H313" s="25" t="s">
        <v>61</v>
      </c>
    </row>
    <row r="314" spans="1:8" x14ac:dyDescent="0.3">
      <c r="A314" s="19" t="s">
        <v>8</v>
      </c>
      <c r="B314" s="5">
        <v>178</v>
      </c>
      <c r="C314" s="5">
        <v>176</v>
      </c>
      <c r="D314" s="5">
        <v>182</v>
      </c>
      <c r="E314" s="5">
        <v>185</v>
      </c>
      <c r="F314" s="5">
        <f t="shared" ref="F314:F322" si="153">SUM(B314:E314)</f>
        <v>721</v>
      </c>
      <c r="G314" s="5">
        <v>3</v>
      </c>
      <c r="H314" s="6">
        <f t="shared" ref="H314:H326" si="154">COUNT(B314:E314)</f>
        <v>4</v>
      </c>
    </row>
    <row r="315" spans="1:8" x14ac:dyDescent="0.3">
      <c r="A315" s="15" t="s">
        <v>9</v>
      </c>
      <c r="B315" s="4">
        <v>180</v>
      </c>
      <c r="C315" s="4">
        <v>212</v>
      </c>
      <c r="D315" s="4">
        <v>191</v>
      </c>
      <c r="E315" s="4">
        <v>245</v>
      </c>
      <c r="F315" s="4">
        <f t="shared" si="153"/>
        <v>828</v>
      </c>
      <c r="G315" s="4">
        <v>3</v>
      </c>
      <c r="H315" s="7">
        <f t="shared" si="154"/>
        <v>4</v>
      </c>
    </row>
    <row r="316" spans="1:8" x14ac:dyDescent="0.3">
      <c r="A316" s="15" t="s">
        <v>10</v>
      </c>
      <c r="B316" s="4">
        <v>185</v>
      </c>
      <c r="C316" s="4">
        <v>169</v>
      </c>
      <c r="D316" s="4">
        <v>189</v>
      </c>
      <c r="E316" s="4">
        <v>157</v>
      </c>
      <c r="F316" s="4">
        <f t="shared" si="153"/>
        <v>700</v>
      </c>
      <c r="G316" s="4">
        <v>1</v>
      </c>
      <c r="H316" s="7">
        <f t="shared" si="154"/>
        <v>4</v>
      </c>
    </row>
    <row r="317" spans="1:8" x14ac:dyDescent="0.3">
      <c r="A317" s="15" t="s">
        <v>11</v>
      </c>
      <c r="B317" s="4">
        <v>164</v>
      </c>
      <c r="C317" s="4">
        <v>148</v>
      </c>
      <c r="D317" s="4">
        <v>160</v>
      </c>
      <c r="E317" s="4">
        <v>158</v>
      </c>
      <c r="F317" s="4">
        <f t="shared" si="153"/>
        <v>630</v>
      </c>
      <c r="G317" s="4">
        <v>1</v>
      </c>
      <c r="H317" s="7">
        <f t="shared" si="154"/>
        <v>4</v>
      </c>
    </row>
    <row r="318" spans="1:8" x14ac:dyDescent="0.3">
      <c r="A318" s="15" t="s">
        <v>12</v>
      </c>
      <c r="B318" s="4">
        <v>167</v>
      </c>
      <c r="C318" s="4">
        <v>204</v>
      </c>
      <c r="D318" s="4">
        <v>184</v>
      </c>
      <c r="E318" s="4">
        <v>177</v>
      </c>
      <c r="F318" s="4">
        <f t="shared" si="153"/>
        <v>732</v>
      </c>
      <c r="G318" s="4">
        <v>3</v>
      </c>
      <c r="H318" s="7">
        <f t="shared" si="154"/>
        <v>4</v>
      </c>
    </row>
    <row r="319" spans="1:8" x14ac:dyDescent="0.3">
      <c r="A319" s="15" t="s">
        <v>13</v>
      </c>
      <c r="B319" s="4">
        <v>133</v>
      </c>
      <c r="C319" s="4">
        <v>177</v>
      </c>
      <c r="D319" s="4">
        <v>167</v>
      </c>
      <c r="E319" s="4">
        <v>181</v>
      </c>
      <c r="F319" s="4">
        <f t="shared" si="153"/>
        <v>658</v>
      </c>
      <c r="G319" s="4">
        <v>3</v>
      </c>
      <c r="H319" s="7">
        <f t="shared" si="154"/>
        <v>4</v>
      </c>
    </row>
    <row r="320" spans="1:8" x14ac:dyDescent="0.3">
      <c r="A320" s="15" t="s">
        <v>14</v>
      </c>
      <c r="B320" s="4" t="s">
        <v>26</v>
      </c>
      <c r="C320" s="4"/>
      <c r="D320" s="4"/>
      <c r="E320" s="4"/>
      <c r="F320" s="4"/>
      <c r="G320" s="4" t="s">
        <v>26</v>
      </c>
      <c r="H320" s="7">
        <f t="shared" si="154"/>
        <v>0</v>
      </c>
    </row>
    <row r="321" spans="1:8" x14ac:dyDescent="0.3">
      <c r="A321" s="15" t="s">
        <v>77</v>
      </c>
      <c r="B321" s="4">
        <v>152</v>
      </c>
      <c r="C321" s="4">
        <v>158</v>
      </c>
      <c r="D321" s="4">
        <v>202</v>
      </c>
      <c r="E321" s="4">
        <v>180</v>
      </c>
      <c r="F321" s="4">
        <f t="shared" si="153"/>
        <v>692</v>
      </c>
      <c r="G321" s="4">
        <v>1</v>
      </c>
      <c r="H321" s="7">
        <f t="shared" si="154"/>
        <v>4</v>
      </c>
    </row>
    <row r="322" spans="1:8" x14ac:dyDescent="0.3">
      <c r="A322" s="15" t="s">
        <v>15</v>
      </c>
      <c r="B322" s="4">
        <v>168</v>
      </c>
      <c r="C322" s="4">
        <v>166</v>
      </c>
      <c r="D322" s="4">
        <v>156</v>
      </c>
      <c r="E322" s="4">
        <v>161</v>
      </c>
      <c r="F322" s="4">
        <f t="shared" si="153"/>
        <v>651</v>
      </c>
      <c r="G322" s="4">
        <v>1</v>
      </c>
      <c r="H322" s="7">
        <f t="shared" si="154"/>
        <v>4</v>
      </c>
    </row>
    <row r="323" spans="1:8" x14ac:dyDescent="0.3">
      <c r="A323" s="15" t="s">
        <v>27</v>
      </c>
      <c r="B323" s="4"/>
      <c r="C323" s="4"/>
      <c r="D323" s="4"/>
      <c r="E323" s="4"/>
      <c r="F323" s="4"/>
      <c r="G323" s="4"/>
      <c r="H323" s="7">
        <f t="shared" si="154"/>
        <v>0</v>
      </c>
    </row>
    <row r="324" spans="1:8" x14ac:dyDescent="0.3">
      <c r="A324" s="15" t="s">
        <v>28</v>
      </c>
      <c r="B324" s="4"/>
      <c r="C324" s="4"/>
      <c r="D324" s="4"/>
      <c r="E324" s="4"/>
      <c r="F324" s="4"/>
      <c r="G324" s="4"/>
      <c r="H324" s="7">
        <f t="shared" si="154"/>
        <v>0</v>
      </c>
    </row>
    <row r="325" spans="1:8" x14ac:dyDescent="0.3">
      <c r="A325" s="15" t="s">
        <v>29</v>
      </c>
      <c r="B325" s="4"/>
      <c r="C325" s="4"/>
      <c r="D325" s="4"/>
      <c r="E325" s="4"/>
      <c r="F325" s="4"/>
      <c r="G325" s="4"/>
      <c r="H325" s="7">
        <f t="shared" si="154"/>
        <v>0</v>
      </c>
    </row>
    <row r="326" spans="1:8" ht="15" thickBot="1" x14ac:dyDescent="0.35">
      <c r="A326" s="16" t="s">
        <v>33</v>
      </c>
      <c r="B326" s="10"/>
      <c r="C326" s="10"/>
      <c r="D326" s="10"/>
      <c r="E326" s="10"/>
      <c r="F326" s="10"/>
      <c r="G326" s="10"/>
      <c r="H326" s="11">
        <f t="shared" si="154"/>
        <v>0</v>
      </c>
    </row>
    <row r="327" spans="1:8" ht="15" thickBot="1" x14ac:dyDescent="0.35">
      <c r="A327" s="13" t="s">
        <v>62</v>
      </c>
      <c r="B327" s="17">
        <f>SUM(B314:B326)</f>
        <v>1327</v>
      </c>
      <c r="C327" s="17">
        <f t="shared" ref="C327" si="155">SUM(C314:C326)</f>
        <v>1410</v>
      </c>
      <c r="D327" s="17">
        <f t="shared" ref="D327" si="156">SUM(D314:D326)</f>
        <v>1431</v>
      </c>
      <c r="E327" s="17">
        <f t="shared" ref="E327" si="157">SUM(E314:E326)</f>
        <v>1444</v>
      </c>
      <c r="F327" s="17">
        <f t="shared" ref="F327" si="158">SUM(F314:F326)</f>
        <v>5612</v>
      </c>
      <c r="G327" s="17">
        <f>SUM(G314:G326)</f>
        <v>16</v>
      </c>
      <c r="H327" s="18">
        <f t="shared" ref="H327" si="159">SUM(H314:H326)</f>
        <v>32</v>
      </c>
    </row>
    <row r="328" spans="1:8" ht="15" thickBot="1" x14ac:dyDescent="0.35"/>
    <row r="329" spans="1:8" x14ac:dyDescent="0.3">
      <c r="A329" s="20">
        <v>40964</v>
      </c>
      <c r="B329" s="21"/>
      <c r="C329" s="21" t="s">
        <v>16</v>
      </c>
      <c r="D329" s="21"/>
      <c r="E329" s="21" t="s">
        <v>20</v>
      </c>
      <c r="F329" s="21"/>
      <c r="G329" s="21">
        <v>19</v>
      </c>
      <c r="H329" s="22">
        <v>1</v>
      </c>
    </row>
    <row r="330" spans="1:8" ht="15" thickBot="1" x14ac:dyDescent="0.35">
      <c r="A330" s="12" t="s">
        <v>51</v>
      </c>
      <c r="B330" s="23"/>
      <c r="C330" s="23"/>
      <c r="D330" s="23"/>
      <c r="E330" s="23"/>
      <c r="F330" s="23"/>
      <c r="G330" s="23" t="s">
        <v>63</v>
      </c>
      <c r="H330" s="24">
        <f>G329-(G345/2)</f>
        <v>4</v>
      </c>
    </row>
    <row r="331" spans="1:8" ht="15" thickBot="1" x14ac:dyDescent="0.35">
      <c r="A331" s="25"/>
      <c r="B331" s="25" t="s">
        <v>2</v>
      </c>
      <c r="C331" s="25" t="s">
        <v>3</v>
      </c>
      <c r="D331" s="25" t="s">
        <v>4</v>
      </c>
      <c r="E331" s="25" t="s">
        <v>5</v>
      </c>
      <c r="F331" s="25" t="s">
        <v>6</v>
      </c>
      <c r="G331" s="25" t="s">
        <v>7</v>
      </c>
      <c r="H331" s="25" t="s">
        <v>61</v>
      </c>
    </row>
    <row r="332" spans="1:8" x14ac:dyDescent="0.3">
      <c r="A332" s="19" t="s">
        <v>8</v>
      </c>
      <c r="B332" s="5">
        <v>203</v>
      </c>
      <c r="C332" s="5">
        <v>200</v>
      </c>
      <c r="D332" s="5">
        <v>189</v>
      </c>
      <c r="E332" s="5">
        <v>190</v>
      </c>
      <c r="F332" s="5">
        <f t="shared" ref="F332:F340" si="160">SUM(B332:E332)</f>
        <v>782</v>
      </c>
      <c r="G332" s="5">
        <v>4</v>
      </c>
      <c r="H332" s="6">
        <f t="shared" ref="H332:H344" si="161">COUNT(B332:E332)</f>
        <v>4</v>
      </c>
    </row>
    <row r="333" spans="1:8" x14ac:dyDescent="0.3">
      <c r="A333" s="15" t="s">
        <v>9</v>
      </c>
      <c r="B333" s="4">
        <v>143</v>
      </c>
      <c r="C333" s="4">
        <v>186</v>
      </c>
      <c r="D333" s="4">
        <v>189</v>
      </c>
      <c r="E333" s="4">
        <v>181</v>
      </c>
      <c r="F333" s="4">
        <f t="shared" si="160"/>
        <v>699</v>
      </c>
      <c r="G333" s="4">
        <v>3</v>
      </c>
      <c r="H333" s="7">
        <f t="shared" si="161"/>
        <v>4</v>
      </c>
    </row>
    <row r="334" spans="1:8" x14ac:dyDescent="0.3">
      <c r="A334" s="15" t="s">
        <v>10</v>
      </c>
      <c r="B334" s="4">
        <v>177</v>
      </c>
      <c r="C334" s="4">
        <v>192</v>
      </c>
      <c r="D334" s="4">
        <v>223</v>
      </c>
      <c r="E334" s="4">
        <v>204</v>
      </c>
      <c r="F334" s="4">
        <f t="shared" si="160"/>
        <v>796</v>
      </c>
      <c r="G334" s="4">
        <v>4</v>
      </c>
      <c r="H334" s="7">
        <f t="shared" si="161"/>
        <v>4</v>
      </c>
    </row>
    <row r="335" spans="1:8" x14ac:dyDescent="0.3">
      <c r="A335" s="15" t="s">
        <v>11</v>
      </c>
      <c r="B335" s="4">
        <v>189</v>
      </c>
      <c r="C335" s="4">
        <v>168</v>
      </c>
      <c r="D335" s="4">
        <v>161</v>
      </c>
      <c r="E335" s="4">
        <v>163</v>
      </c>
      <c r="F335" s="4">
        <f t="shared" si="160"/>
        <v>681</v>
      </c>
      <c r="G335" s="4">
        <v>4</v>
      </c>
      <c r="H335" s="7">
        <f t="shared" si="161"/>
        <v>4</v>
      </c>
    </row>
    <row r="336" spans="1:8" x14ac:dyDescent="0.3">
      <c r="A336" s="15" t="s">
        <v>12</v>
      </c>
      <c r="B336" s="4">
        <v>168</v>
      </c>
      <c r="C336" s="4">
        <v>177</v>
      </c>
      <c r="D336" s="4">
        <v>175</v>
      </c>
      <c r="E336" s="4">
        <v>158</v>
      </c>
      <c r="F336" s="4">
        <f t="shared" si="160"/>
        <v>678</v>
      </c>
      <c r="G336" s="4">
        <v>4</v>
      </c>
      <c r="H336" s="7">
        <f t="shared" si="161"/>
        <v>4</v>
      </c>
    </row>
    <row r="337" spans="1:8" x14ac:dyDescent="0.3">
      <c r="A337" s="15" t="s">
        <v>13</v>
      </c>
      <c r="B337" s="4">
        <v>171</v>
      </c>
      <c r="C337" s="4">
        <v>138</v>
      </c>
      <c r="D337" s="4" t="s">
        <v>26</v>
      </c>
      <c r="E337" s="4" t="s">
        <v>26</v>
      </c>
      <c r="F337" s="4">
        <f t="shared" si="160"/>
        <v>309</v>
      </c>
      <c r="G337" s="4">
        <v>1</v>
      </c>
      <c r="H337" s="7">
        <f t="shared" si="161"/>
        <v>2</v>
      </c>
    </row>
    <row r="338" spans="1:8" x14ac:dyDescent="0.3">
      <c r="A338" s="15" t="s">
        <v>14</v>
      </c>
      <c r="B338" s="4" t="s">
        <v>26</v>
      </c>
      <c r="C338" s="4"/>
      <c r="D338" s="4">
        <v>156</v>
      </c>
      <c r="E338" s="4">
        <v>189</v>
      </c>
      <c r="F338" s="4">
        <f t="shared" si="160"/>
        <v>345</v>
      </c>
      <c r="G338" s="4">
        <v>2</v>
      </c>
      <c r="H338" s="7">
        <f t="shared" si="161"/>
        <v>2</v>
      </c>
    </row>
    <row r="339" spans="1:8" x14ac:dyDescent="0.3">
      <c r="A339" s="15" t="s">
        <v>77</v>
      </c>
      <c r="B339" s="4">
        <v>168</v>
      </c>
      <c r="C339" s="4">
        <v>190</v>
      </c>
      <c r="D339" s="4">
        <v>178</v>
      </c>
      <c r="E339" s="4">
        <v>208</v>
      </c>
      <c r="F339" s="4">
        <f t="shared" si="160"/>
        <v>744</v>
      </c>
      <c r="G339" s="4">
        <v>4</v>
      </c>
      <c r="H339" s="7">
        <f t="shared" si="161"/>
        <v>4</v>
      </c>
    </row>
    <row r="340" spans="1:8" x14ac:dyDescent="0.3">
      <c r="A340" s="15" t="s">
        <v>15</v>
      </c>
      <c r="B340" s="4">
        <v>177</v>
      </c>
      <c r="C340" s="4">
        <v>162</v>
      </c>
      <c r="D340" s="4">
        <v>169</v>
      </c>
      <c r="E340" s="4">
        <v>180</v>
      </c>
      <c r="F340" s="4">
        <f t="shared" si="160"/>
        <v>688</v>
      </c>
      <c r="G340" s="4">
        <v>4</v>
      </c>
      <c r="H340" s="7">
        <f t="shared" si="161"/>
        <v>4</v>
      </c>
    </row>
    <row r="341" spans="1:8" x14ac:dyDescent="0.3">
      <c r="A341" s="15" t="s">
        <v>27</v>
      </c>
      <c r="B341" s="4"/>
      <c r="C341" s="4"/>
      <c r="D341" s="4"/>
      <c r="E341" s="4"/>
      <c r="F341" s="4"/>
      <c r="G341" s="4"/>
      <c r="H341" s="7">
        <f t="shared" si="161"/>
        <v>0</v>
      </c>
    </row>
    <row r="342" spans="1:8" x14ac:dyDescent="0.3">
      <c r="A342" s="15" t="s">
        <v>28</v>
      </c>
      <c r="B342" s="4"/>
      <c r="C342" s="4"/>
      <c r="D342" s="4"/>
      <c r="E342" s="4"/>
      <c r="F342" s="4"/>
      <c r="G342" s="4"/>
      <c r="H342" s="7">
        <f t="shared" si="161"/>
        <v>0</v>
      </c>
    </row>
    <row r="343" spans="1:8" x14ac:dyDescent="0.3">
      <c r="A343" s="15" t="s">
        <v>29</v>
      </c>
      <c r="B343" s="4"/>
      <c r="C343" s="4"/>
      <c r="D343" s="4"/>
      <c r="E343" s="4"/>
      <c r="F343" s="4"/>
      <c r="G343" s="4"/>
      <c r="H343" s="7">
        <f t="shared" si="161"/>
        <v>0</v>
      </c>
    </row>
    <row r="344" spans="1:8" ht="15" thickBot="1" x14ac:dyDescent="0.35">
      <c r="A344" s="16" t="s">
        <v>33</v>
      </c>
      <c r="B344" s="10"/>
      <c r="C344" s="10"/>
      <c r="D344" s="10"/>
      <c r="E344" s="10"/>
      <c r="F344" s="10"/>
      <c r="G344" s="10"/>
      <c r="H344" s="11">
        <f t="shared" si="161"/>
        <v>0</v>
      </c>
    </row>
    <row r="345" spans="1:8" ht="15" thickBot="1" x14ac:dyDescent="0.35">
      <c r="A345" s="13" t="s">
        <v>62</v>
      </c>
      <c r="B345" s="17">
        <f>SUM(B332:B344)</f>
        <v>1396</v>
      </c>
      <c r="C345" s="17">
        <f t="shared" ref="C345" si="162">SUM(C332:C344)</f>
        <v>1413</v>
      </c>
      <c r="D345" s="17">
        <f t="shared" ref="D345" si="163">SUM(D332:D344)</f>
        <v>1440</v>
      </c>
      <c r="E345" s="17">
        <f t="shared" ref="E345" si="164">SUM(E332:E344)</f>
        <v>1473</v>
      </c>
      <c r="F345" s="17">
        <f t="shared" ref="F345" si="165">SUM(F332:F344)</f>
        <v>5722</v>
      </c>
      <c r="G345" s="17">
        <f>SUM(G332:G344)</f>
        <v>30</v>
      </c>
      <c r="H345" s="18">
        <f t="shared" ref="H345" si="166">SUM(H332:H344)</f>
        <v>32</v>
      </c>
    </row>
    <row r="346" spans="1:8" ht="15" thickBot="1" x14ac:dyDescent="0.35"/>
    <row r="347" spans="1:8" x14ac:dyDescent="0.3">
      <c r="A347" s="20">
        <v>40985</v>
      </c>
      <c r="B347" s="21"/>
      <c r="C347" s="21" t="s">
        <v>25</v>
      </c>
      <c r="D347" s="21"/>
      <c r="E347" s="21" t="s">
        <v>58</v>
      </c>
      <c r="F347" s="21"/>
      <c r="G347" s="21">
        <v>10</v>
      </c>
      <c r="H347" s="22">
        <v>10</v>
      </c>
    </row>
    <row r="348" spans="1:8" ht="15" thickBot="1" x14ac:dyDescent="0.35">
      <c r="A348" s="12" t="s">
        <v>52</v>
      </c>
      <c r="B348" s="23"/>
      <c r="C348" s="23"/>
      <c r="D348" s="23"/>
      <c r="E348" s="23"/>
      <c r="F348" s="23"/>
      <c r="G348" s="23" t="s">
        <v>63</v>
      </c>
      <c r="H348" s="24">
        <f>G347-(G363/2)</f>
        <v>2</v>
      </c>
    </row>
    <row r="349" spans="1:8" ht="15" thickBot="1" x14ac:dyDescent="0.35">
      <c r="A349" s="25"/>
      <c r="B349" s="25" t="s">
        <v>2</v>
      </c>
      <c r="C349" s="25" t="s">
        <v>3</v>
      </c>
      <c r="D349" s="25" t="s">
        <v>4</v>
      </c>
      <c r="E349" s="25" t="s">
        <v>5</v>
      </c>
      <c r="F349" s="25" t="s">
        <v>6</v>
      </c>
      <c r="G349" s="25" t="s">
        <v>7</v>
      </c>
      <c r="H349" s="25" t="s">
        <v>61</v>
      </c>
    </row>
    <row r="350" spans="1:8" x14ac:dyDescent="0.3">
      <c r="A350" s="19" t="s">
        <v>8</v>
      </c>
      <c r="B350" s="5">
        <v>180</v>
      </c>
      <c r="C350" s="5">
        <v>214</v>
      </c>
      <c r="D350" s="5">
        <v>183</v>
      </c>
      <c r="E350" s="5">
        <v>226</v>
      </c>
      <c r="F350" s="5">
        <f t="shared" ref="F350:F361" si="167">SUM(B350:E350)</f>
        <v>803</v>
      </c>
      <c r="G350" s="5">
        <v>3</v>
      </c>
      <c r="H350" s="6">
        <f t="shared" ref="H350:H362" si="168">COUNT(B350:E350)</f>
        <v>4</v>
      </c>
    </row>
    <row r="351" spans="1:8" x14ac:dyDescent="0.3">
      <c r="A351" s="15" t="s">
        <v>9</v>
      </c>
      <c r="B351" s="4">
        <v>210</v>
      </c>
      <c r="C351" s="4">
        <v>166</v>
      </c>
      <c r="D351" s="4">
        <v>202</v>
      </c>
      <c r="E351" s="4">
        <v>200</v>
      </c>
      <c r="F351" s="4">
        <f t="shared" si="167"/>
        <v>778</v>
      </c>
      <c r="G351" s="4">
        <v>3</v>
      </c>
      <c r="H351" s="7">
        <f t="shared" si="168"/>
        <v>4</v>
      </c>
    </row>
    <row r="352" spans="1:8" x14ac:dyDescent="0.3">
      <c r="A352" s="15" t="s">
        <v>10</v>
      </c>
      <c r="B352" s="4">
        <v>147</v>
      </c>
      <c r="C352" s="4">
        <v>157</v>
      </c>
      <c r="D352" s="4">
        <v>199</v>
      </c>
      <c r="E352" s="4">
        <v>161</v>
      </c>
      <c r="F352" s="4">
        <f t="shared" si="167"/>
        <v>664</v>
      </c>
      <c r="G352" s="4">
        <v>1</v>
      </c>
      <c r="H352" s="7">
        <f t="shared" si="168"/>
        <v>4</v>
      </c>
    </row>
    <row r="353" spans="1:8" x14ac:dyDescent="0.3">
      <c r="A353" s="15" t="s">
        <v>11</v>
      </c>
      <c r="B353" s="4">
        <v>148</v>
      </c>
      <c r="C353" s="4">
        <v>208</v>
      </c>
      <c r="D353" s="4">
        <v>184</v>
      </c>
      <c r="E353" s="4">
        <v>175</v>
      </c>
      <c r="F353" s="4">
        <f t="shared" si="167"/>
        <v>715</v>
      </c>
      <c r="G353" s="4">
        <v>1</v>
      </c>
      <c r="H353" s="7">
        <f t="shared" si="168"/>
        <v>4</v>
      </c>
    </row>
    <row r="354" spans="1:8" x14ac:dyDescent="0.3">
      <c r="A354" s="15" t="s">
        <v>12</v>
      </c>
      <c r="B354" s="4">
        <v>152</v>
      </c>
      <c r="C354" s="4">
        <v>164</v>
      </c>
      <c r="D354" s="4">
        <v>156</v>
      </c>
      <c r="E354" s="4">
        <v>207</v>
      </c>
      <c r="F354" s="4">
        <f t="shared" si="167"/>
        <v>679</v>
      </c>
      <c r="G354" s="4">
        <v>3</v>
      </c>
      <c r="H354" s="7">
        <f t="shared" si="168"/>
        <v>4</v>
      </c>
    </row>
    <row r="355" spans="1:8" x14ac:dyDescent="0.3">
      <c r="A355" s="15" t="s">
        <v>13</v>
      </c>
      <c r="B355" s="4">
        <v>156</v>
      </c>
      <c r="C355" s="4">
        <v>166</v>
      </c>
      <c r="D355" s="4">
        <v>147</v>
      </c>
      <c r="E355" s="4" t="s">
        <v>26</v>
      </c>
      <c r="F355" s="4">
        <f t="shared" si="167"/>
        <v>469</v>
      </c>
      <c r="G355" s="4">
        <v>2</v>
      </c>
      <c r="H355" s="7">
        <f t="shared" si="168"/>
        <v>3</v>
      </c>
    </row>
    <row r="356" spans="1:8" x14ac:dyDescent="0.3">
      <c r="A356" s="15" t="s">
        <v>14</v>
      </c>
      <c r="B356" s="4">
        <v>183</v>
      </c>
      <c r="C356" s="4">
        <v>142</v>
      </c>
      <c r="D356" s="4">
        <v>157</v>
      </c>
      <c r="E356" s="4">
        <v>144</v>
      </c>
      <c r="F356" s="4">
        <f t="shared" si="167"/>
        <v>626</v>
      </c>
      <c r="G356" s="4">
        <v>1</v>
      </c>
      <c r="H356" s="7">
        <f t="shared" si="168"/>
        <v>4</v>
      </c>
    </row>
    <row r="357" spans="1:8" x14ac:dyDescent="0.3">
      <c r="A357" s="15" t="s">
        <v>77</v>
      </c>
      <c r="B357" s="4">
        <v>196</v>
      </c>
      <c r="C357" s="4">
        <v>183</v>
      </c>
      <c r="D357" s="4">
        <v>172</v>
      </c>
      <c r="E357" s="4">
        <v>203</v>
      </c>
      <c r="F357" s="4">
        <f t="shared" si="167"/>
        <v>754</v>
      </c>
      <c r="G357" s="4">
        <v>1</v>
      </c>
      <c r="H357" s="7">
        <f t="shared" si="168"/>
        <v>4</v>
      </c>
    </row>
    <row r="358" spans="1:8" x14ac:dyDescent="0.3">
      <c r="A358" s="15" t="s">
        <v>15</v>
      </c>
      <c r="B358" s="4" t="s">
        <v>26</v>
      </c>
      <c r="C358" s="4" t="s">
        <v>26</v>
      </c>
      <c r="D358" s="4" t="s">
        <v>26</v>
      </c>
      <c r="E358" s="4" t="s">
        <v>26</v>
      </c>
      <c r="F358" s="4"/>
      <c r="G358" s="4" t="s">
        <v>26</v>
      </c>
      <c r="H358" s="7">
        <f t="shared" si="168"/>
        <v>0</v>
      </c>
    </row>
    <row r="359" spans="1:8" x14ac:dyDescent="0.3">
      <c r="A359" s="15" t="s">
        <v>27</v>
      </c>
      <c r="B359" s="4"/>
      <c r="C359" s="4"/>
      <c r="D359" s="4"/>
      <c r="E359" s="4"/>
      <c r="F359" s="4"/>
      <c r="G359" s="4"/>
      <c r="H359" s="7">
        <f t="shared" si="168"/>
        <v>0</v>
      </c>
    </row>
    <row r="360" spans="1:8" x14ac:dyDescent="0.3">
      <c r="A360" s="15" t="s">
        <v>28</v>
      </c>
      <c r="B360" s="4"/>
      <c r="C360" s="4"/>
      <c r="D360" s="4"/>
      <c r="E360" s="4"/>
      <c r="F360" s="4"/>
      <c r="G360" s="4"/>
      <c r="H360" s="7">
        <f t="shared" si="168"/>
        <v>0</v>
      </c>
    </row>
    <row r="361" spans="1:8" x14ac:dyDescent="0.3">
      <c r="A361" s="15" t="s">
        <v>29</v>
      </c>
      <c r="B361" s="4"/>
      <c r="C361" s="4"/>
      <c r="D361" s="4"/>
      <c r="E361" s="4">
        <v>164</v>
      </c>
      <c r="F361" s="4">
        <f t="shared" si="167"/>
        <v>164</v>
      </c>
      <c r="G361" s="4">
        <v>1</v>
      </c>
      <c r="H361" s="7">
        <f t="shared" si="168"/>
        <v>1</v>
      </c>
    </row>
    <row r="362" spans="1:8" ht="15" thickBot="1" x14ac:dyDescent="0.35">
      <c r="A362" s="16" t="s">
        <v>33</v>
      </c>
      <c r="B362" s="10"/>
      <c r="C362" s="10"/>
      <c r="D362" s="10"/>
      <c r="E362" s="10"/>
      <c r="F362" s="10"/>
      <c r="G362" s="10"/>
      <c r="H362" s="11">
        <f t="shared" si="168"/>
        <v>0</v>
      </c>
    </row>
    <row r="363" spans="1:8" ht="15" thickBot="1" x14ac:dyDescent="0.35">
      <c r="A363" s="13" t="s">
        <v>62</v>
      </c>
      <c r="B363" s="17">
        <f>SUM(B350:B362)</f>
        <v>1372</v>
      </c>
      <c r="C363" s="17">
        <f t="shared" ref="C363" si="169">SUM(C350:C362)</f>
        <v>1400</v>
      </c>
      <c r="D363" s="17">
        <f t="shared" ref="D363" si="170">SUM(D350:D362)</f>
        <v>1400</v>
      </c>
      <c r="E363" s="17">
        <f t="shared" ref="E363" si="171">SUM(E350:E362)</f>
        <v>1480</v>
      </c>
      <c r="F363" s="17">
        <f t="shared" ref="F363" si="172">SUM(F350:F362)</f>
        <v>5652</v>
      </c>
      <c r="G363" s="17">
        <f>SUM(G350:G362)</f>
        <v>16</v>
      </c>
      <c r="H363" s="18">
        <f t="shared" ref="H363" si="173">SUM(H350:H362)</f>
        <v>32</v>
      </c>
    </row>
    <row r="364" spans="1:8" ht="15" thickBot="1" x14ac:dyDescent="0.35"/>
    <row r="365" spans="1:8" x14ac:dyDescent="0.3">
      <c r="A365" s="20">
        <v>40985</v>
      </c>
      <c r="B365" s="21"/>
      <c r="C365" s="21" t="s">
        <v>19</v>
      </c>
      <c r="D365" s="21"/>
      <c r="E365" s="21" t="s">
        <v>60</v>
      </c>
      <c r="F365" s="21"/>
      <c r="G365" s="21">
        <v>13</v>
      </c>
      <c r="H365" s="22">
        <v>7</v>
      </c>
    </row>
    <row r="366" spans="1:8" ht="15" thickBot="1" x14ac:dyDescent="0.35">
      <c r="A366" s="12" t="s">
        <v>53</v>
      </c>
      <c r="B366" s="23"/>
      <c r="C366" s="23"/>
      <c r="D366" s="23"/>
      <c r="E366" s="23"/>
      <c r="F366" s="23"/>
      <c r="G366" s="23" t="s">
        <v>63</v>
      </c>
      <c r="H366" s="24">
        <f>G365-(G381/2)</f>
        <v>3</v>
      </c>
    </row>
    <row r="367" spans="1:8" ht="15" thickBot="1" x14ac:dyDescent="0.35">
      <c r="A367" s="25"/>
      <c r="B367" s="25" t="s">
        <v>2</v>
      </c>
      <c r="C367" s="25" t="s">
        <v>3</v>
      </c>
      <c r="D367" s="25" t="s">
        <v>4</v>
      </c>
      <c r="E367" s="25" t="s">
        <v>5</v>
      </c>
      <c r="F367" s="25" t="s">
        <v>6</v>
      </c>
      <c r="G367" s="25" t="s">
        <v>7</v>
      </c>
      <c r="H367" s="25" t="s">
        <v>61</v>
      </c>
    </row>
    <row r="368" spans="1:8" x14ac:dyDescent="0.3">
      <c r="A368" s="19" t="s">
        <v>8</v>
      </c>
      <c r="B368" s="5">
        <v>222</v>
      </c>
      <c r="C368" s="5">
        <v>229</v>
      </c>
      <c r="D368" s="5">
        <v>191</v>
      </c>
      <c r="E368" s="5">
        <v>172</v>
      </c>
      <c r="F368" s="5">
        <f t="shared" ref="F368:F379" si="174">SUM(B368:E368)</f>
        <v>814</v>
      </c>
      <c r="G368" s="5">
        <v>4</v>
      </c>
      <c r="H368" s="6">
        <f t="shared" ref="H368:H380" si="175">COUNT(B368:E368)</f>
        <v>4</v>
      </c>
    </row>
    <row r="369" spans="1:8" x14ac:dyDescent="0.3">
      <c r="A369" s="15" t="s">
        <v>9</v>
      </c>
      <c r="B369" s="4">
        <v>170</v>
      </c>
      <c r="C369" s="4">
        <v>183</v>
      </c>
      <c r="D369" s="4">
        <v>234</v>
      </c>
      <c r="E369" s="4">
        <v>226</v>
      </c>
      <c r="F369" s="4">
        <f t="shared" si="174"/>
        <v>813</v>
      </c>
      <c r="G369" s="4">
        <v>2</v>
      </c>
      <c r="H369" s="7">
        <f t="shared" si="175"/>
        <v>4</v>
      </c>
    </row>
    <row r="370" spans="1:8" x14ac:dyDescent="0.3">
      <c r="A370" s="15" t="s">
        <v>10</v>
      </c>
      <c r="B370" s="4">
        <v>195</v>
      </c>
      <c r="C370" s="4">
        <v>193</v>
      </c>
      <c r="D370" s="4">
        <v>172</v>
      </c>
      <c r="E370" s="4">
        <v>193</v>
      </c>
      <c r="F370" s="4">
        <f t="shared" si="174"/>
        <v>753</v>
      </c>
      <c r="G370" s="4">
        <v>2</v>
      </c>
      <c r="H370" s="7">
        <f t="shared" si="175"/>
        <v>4</v>
      </c>
    </row>
    <row r="371" spans="1:8" x14ac:dyDescent="0.3">
      <c r="A371" s="15" t="s">
        <v>11</v>
      </c>
      <c r="B371" s="4">
        <v>132</v>
      </c>
      <c r="C371" s="4" t="s">
        <v>26</v>
      </c>
      <c r="D371" s="4">
        <v>204</v>
      </c>
      <c r="E371" s="4">
        <v>141</v>
      </c>
      <c r="F371" s="4">
        <f t="shared" si="174"/>
        <v>477</v>
      </c>
      <c r="G371" s="4">
        <v>2</v>
      </c>
      <c r="H371" s="7">
        <f t="shared" si="175"/>
        <v>3</v>
      </c>
    </row>
    <row r="372" spans="1:8" x14ac:dyDescent="0.3">
      <c r="A372" s="15" t="s">
        <v>12</v>
      </c>
      <c r="B372" s="4">
        <v>172</v>
      </c>
      <c r="C372" s="4">
        <v>149</v>
      </c>
      <c r="D372" s="4">
        <v>195</v>
      </c>
      <c r="E372" s="4">
        <v>226</v>
      </c>
      <c r="F372" s="4">
        <f t="shared" si="174"/>
        <v>742</v>
      </c>
      <c r="G372" s="4">
        <v>4</v>
      </c>
      <c r="H372" s="7">
        <f t="shared" si="175"/>
        <v>4</v>
      </c>
    </row>
    <row r="373" spans="1:8" x14ac:dyDescent="0.3">
      <c r="A373" s="15" t="s">
        <v>13</v>
      </c>
      <c r="B373" s="4">
        <v>192</v>
      </c>
      <c r="C373" s="4">
        <v>172</v>
      </c>
      <c r="D373" s="4">
        <v>158</v>
      </c>
      <c r="E373" s="4">
        <v>215</v>
      </c>
      <c r="F373" s="4">
        <f t="shared" si="174"/>
        <v>737</v>
      </c>
      <c r="G373" s="4">
        <v>2</v>
      </c>
      <c r="H373" s="7">
        <f t="shared" si="175"/>
        <v>4</v>
      </c>
    </row>
    <row r="374" spans="1:8" x14ac:dyDescent="0.3">
      <c r="A374" s="15" t="s">
        <v>14</v>
      </c>
      <c r="B374" s="4" t="s">
        <v>26</v>
      </c>
      <c r="C374" s="4">
        <v>148</v>
      </c>
      <c r="D374" s="4"/>
      <c r="E374" s="4"/>
      <c r="F374" s="4">
        <f t="shared" si="174"/>
        <v>148</v>
      </c>
      <c r="G374" s="4">
        <v>0</v>
      </c>
      <c r="H374" s="7">
        <f t="shared" si="175"/>
        <v>1</v>
      </c>
    </row>
    <row r="375" spans="1:8" x14ac:dyDescent="0.3">
      <c r="A375" s="15" t="s">
        <v>77</v>
      </c>
      <c r="B375" s="4">
        <v>172</v>
      </c>
      <c r="C375" s="4">
        <v>192</v>
      </c>
      <c r="D375" s="4">
        <v>189</v>
      </c>
      <c r="E375" s="4">
        <v>218</v>
      </c>
      <c r="F375" s="4">
        <f t="shared" si="174"/>
        <v>771</v>
      </c>
      <c r="G375" s="4">
        <v>2</v>
      </c>
      <c r="H375" s="7">
        <f t="shared" si="175"/>
        <v>4</v>
      </c>
    </row>
    <row r="376" spans="1:8" x14ac:dyDescent="0.3">
      <c r="A376" s="15" t="s">
        <v>15</v>
      </c>
      <c r="B376" s="4"/>
      <c r="C376" s="4"/>
      <c r="D376" s="4"/>
      <c r="E376" s="4"/>
      <c r="F376" s="4"/>
      <c r="G376" s="4" t="s">
        <v>26</v>
      </c>
      <c r="H376" s="7">
        <f t="shared" si="175"/>
        <v>0</v>
      </c>
    </row>
    <row r="377" spans="1:8" x14ac:dyDescent="0.3">
      <c r="A377" s="15" t="s">
        <v>27</v>
      </c>
      <c r="B377" s="4"/>
      <c r="C377" s="4"/>
      <c r="D377" s="4"/>
      <c r="E377" s="4"/>
      <c r="F377" s="4"/>
      <c r="G377" s="4"/>
      <c r="H377" s="7">
        <f t="shared" si="175"/>
        <v>0</v>
      </c>
    </row>
    <row r="378" spans="1:8" x14ac:dyDescent="0.3">
      <c r="A378" s="15" t="s">
        <v>28</v>
      </c>
      <c r="B378" s="4"/>
      <c r="C378" s="4"/>
      <c r="D378" s="4"/>
      <c r="E378" s="4"/>
      <c r="F378" s="4"/>
      <c r="G378" s="4"/>
      <c r="H378" s="7">
        <f t="shared" si="175"/>
        <v>0</v>
      </c>
    </row>
    <row r="379" spans="1:8" x14ac:dyDescent="0.3">
      <c r="A379" s="15" t="s">
        <v>29</v>
      </c>
      <c r="B379" s="4">
        <v>199</v>
      </c>
      <c r="C379" s="4">
        <v>178</v>
      </c>
      <c r="D379" s="4">
        <v>155</v>
      </c>
      <c r="E379" s="4">
        <v>137</v>
      </c>
      <c r="F379" s="4">
        <f t="shared" si="174"/>
        <v>669</v>
      </c>
      <c r="G379" s="4">
        <v>2</v>
      </c>
      <c r="H379" s="7">
        <f t="shared" si="175"/>
        <v>4</v>
      </c>
    </row>
    <row r="380" spans="1:8" ht="15" thickBot="1" x14ac:dyDescent="0.35">
      <c r="A380" s="16" t="s">
        <v>33</v>
      </c>
      <c r="B380" s="10"/>
      <c r="C380" s="10"/>
      <c r="D380" s="10"/>
      <c r="E380" s="10"/>
      <c r="F380" s="10"/>
      <c r="G380" s="10"/>
      <c r="H380" s="11">
        <f t="shared" si="175"/>
        <v>0</v>
      </c>
    </row>
    <row r="381" spans="1:8" ht="15" thickBot="1" x14ac:dyDescent="0.35">
      <c r="A381" s="13" t="s">
        <v>62</v>
      </c>
      <c r="B381" s="17">
        <f>SUM(B368:B380)</f>
        <v>1454</v>
      </c>
      <c r="C381" s="17">
        <f t="shared" ref="C381" si="176">SUM(C368:C380)</f>
        <v>1444</v>
      </c>
      <c r="D381" s="17">
        <f t="shared" ref="D381" si="177">SUM(D368:D380)</f>
        <v>1498</v>
      </c>
      <c r="E381" s="17">
        <f t="shared" ref="E381" si="178">SUM(E368:E380)</f>
        <v>1528</v>
      </c>
      <c r="F381" s="17">
        <f t="shared" ref="F381" si="179">SUM(F368:F380)</f>
        <v>5924</v>
      </c>
      <c r="G381" s="17">
        <f>SUM(G368:G380)</f>
        <v>20</v>
      </c>
      <c r="H381" s="18">
        <f t="shared" ref="H381" si="180">SUM(H368:H380)</f>
        <v>32</v>
      </c>
    </row>
    <row r="382" spans="1:8" ht="15" thickBot="1" x14ac:dyDescent="0.35"/>
    <row r="383" spans="1:8" x14ac:dyDescent="0.3">
      <c r="A383" s="20">
        <v>40993</v>
      </c>
      <c r="B383" s="21"/>
      <c r="C383" s="21" t="s">
        <v>31</v>
      </c>
      <c r="D383" s="21"/>
      <c r="E383" s="21" t="s">
        <v>20</v>
      </c>
      <c r="F383" s="21"/>
      <c r="G383" s="21">
        <v>19</v>
      </c>
      <c r="H383" s="22">
        <v>1</v>
      </c>
    </row>
    <row r="384" spans="1:8" ht="15" thickBot="1" x14ac:dyDescent="0.35">
      <c r="A384" s="12" t="s">
        <v>54</v>
      </c>
      <c r="B384" s="23"/>
      <c r="C384" s="23"/>
      <c r="D384" s="23"/>
      <c r="E384" s="23"/>
      <c r="F384" s="23"/>
      <c r="G384" s="23" t="s">
        <v>63</v>
      </c>
      <c r="H384" s="24">
        <f>G383-(G399/2)</f>
        <v>4</v>
      </c>
    </row>
    <row r="385" spans="1:8" ht="15" thickBot="1" x14ac:dyDescent="0.35">
      <c r="A385" s="25"/>
      <c r="B385" s="25" t="s">
        <v>2</v>
      </c>
      <c r="C385" s="25" t="s">
        <v>3</v>
      </c>
      <c r="D385" s="25" t="s">
        <v>4</v>
      </c>
      <c r="E385" s="25" t="s">
        <v>5</v>
      </c>
      <c r="F385" s="25" t="s">
        <v>6</v>
      </c>
      <c r="G385" s="25" t="s">
        <v>7</v>
      </c>
      <c r="H385" s="25" t="s">
        <v>61</v>
      </c>
    </row>
    <row r="386" spans="1:8" x14ac:dyDescent="0.3">
      <c r="A386" s="19" t="s">
        <v>8</v>
      </c>
      <c r="B386" s="5">
        <v>183</v>
      </c>
      <c r="C386" s="5">
        <v>178</v>
      </c>
      <c r="D386" s="5">
        <v>194</v>
      </c>
      <c r="E386" s="5">
        <v>180</v>
      </c>
      <c r="F386" s="5">
        <f t="shared" ref="F386:F394" si="181">SUM(B386:E386)</f>
        <v>735</v>
      </c>
      <c r="G386" s="5">
        <v>4</v>
      </c>
      <c r="H386" s="6">
        <f t="shared" ref="H386:H398" si="182">COUNT(B386:E386)</f>
        <v>4</v>
      </c>
    </row>
    <row r="387" spans="1:8" x14ac:dyDescent="0.3">
      <c r="A387" s="15" t="s">
        <v>9</v>
      </c>
      <c r="B387" s="4">
        <v>170</v>
      </c>
      <c r="C387" s="4">
        <v>149</v>
      </c>
      <c r="D387" s="4">
        <v>211</v>
      </c>
      <c r="E387" s="4">
        <v>214</v>
      </c>
      <c r="F387" s="4">
        <f t="shared" si="181"/>
        <v>744</v>
      </c>
      <c r="G387" s="4">
        <v>3</v>
      </c>
      <c r="H387" s="7">
        <f t="shared" si="182"/>
        <v>4</v>
      </c>
    </row>
    <row r="388" spans="1:8" x14ac:dyDescent="0.3">
      <c r="A388" s="15" t="s">
        <v>10</v>
      </c>
      <c r="B388" s="4">
        <v>197</v>
      </c>
      <c r="C388" s="4">
        <v>172</v>
      </c>
      <c r="D388" s="4">
        <v>234</v>
      </c>
      <c r="E388" s="4">
        <v>192</v>
      </c>
      <c r="F388" s="4">
        <f t="shared" si="181"/>
        <v>795</v>
      </c>
      <c r="G388" s="4">
        <v>4</v>
      </c>
      <c r="H388" s="7">
        <f t="shared" si="182"/>
        <v>4</v>
      </c>
    </row>
    <row r="389" spans="1:8" x14ac:dyDescent="0.3">
      <c r="A389" s="15" t="s">
        <v>11</v>
      </c>
      <c r="B389" s="4">
        <v>179</v>
      </c>
      <c r="C389" s="4">
        <v>129</v>
      </c>
      <c r="D389" s="4">
        <v>150</v>
      </c>
      <c r="E389" s="4">
        <v>172</v>
      </c>
      <c r="F389" s="4">
        <f t="shared" si="181"/>
        <v>630</v>
      </c>
      <c r="G389" s="4">
        <v>4</v>
      </c>
      <c r="H389" s="7">
        <f t="shared" si="182"/>
        <v>4</v>
      </c>
    </row>
    <row r="390" spans="1:8" x14ac:dyDescent="0.3">
      <c r="A390" s="15" t="s">
        <v>12</v>
      </c>
      <c r="B390" s="4">
        <v>169</v>
      </c>
      <c r="C390" s="4">
        <v>188</v>
      </c>
      <c r="D390" s="4">
        <v>163</v>
      </c>
      <c r="E390" s="4">
        <v>183</v>
      </c>
      <c r="F390" s="4">
        <f t="shared" si="181"/>
        <v>703</v>
      </c>
      <c r="G390" s="4">
        <v>4</v>
      </c>
      <c r="H390" s="7">
        <f t="shared" si="182"/>
        <v>4</v>
      </c>
    </row>
    <row r="391" spans="1:8" x14ac:dyDescent="0.3">
      <c r="A391" s="15" t="s">
        <v>13</v>
      </c>
      <c r="B391" s="4">
        <v>200</v>
      </c>
      <c r="C391" s="4">
        <v>193</v>
      </c>
      <c r="D391" s="4">
        <v>187</v>
      </c>
      <c r="E391" s="4">
        <v>225</v>
      </c>
      <c r="F391" s="4">
        <f t="shared" si="181"/>
        <v>805</v>
      </c>
      <c r="G391" s="4">
        <v>3</v>
      </c>
      <c r="H391" s="7">
        <f t="shared" si="182"/>
        <v>4</v>
      </c>
    </row>
    <row r="392" spans="1:8" x14ac:dyDescent="0.3">
      <c r="A392" s="15" t="s">
        <v>14</v>
      </c>
      <c r="B392" s="4"/>
      <c r="C392" s="4"/>
      <c r="D392" s="4"/>
      <c r="E392" s="4"/>
      <c r="F392" s="4"/>
      <c r="G392" s="4" t="s">
        <v>26</v>
      </c>
      <c r="H392" s="7">
        <f t="shared" si="182"/>
        <v>0</v>
      </c>
    </row>
    <row r="393" spans="1:8" x14ac:dyDescent="0.3">
      <c r="A393" s="15" t="s">
        <v>77</v>
      </c>
      <c r="B393" s="4">
        <v>200</v>
      </c>
      <c r="C393" s="4">
        <v>202</v>
      </c>
      <c r="D393" s="4">
        <v>131</v>
      </c>
      <c r="E393" s="4">
        <v>198</v>
      </c>
      <c r="F393" s="4">
        <f t="shared" si="181"/>
        <v>731</v>
      </c>
      <c r="G393" s="4">
        <v>4</v>
      </c>
      <c r="H393" s="7">
        <f t="shared" si="182"/>
        <v>4</v>
      </c>
    </row>
    <row r="394" spans="1:8" x14ac:dyDescent="0.3">
      <c r="A394" s="15" t="s">
        <v>15</v>
      </c>
      <c r="B394" s="4">
        <v>212</v>
      </c>
      <c r="C394" s="4">
        <v>225</v>
      </c>
      <c r="D394" s="4">
        <v>210</v>
      </c>
      <c r="E394" s="4">
        <v>181</v>
      </c>
      <c r="F394" s="4">
        <f t="shared" si="181"/>
        <v>828</v>
      </c>
      <c r="G394" s="4">
        <v>4</v>
      </c>
      <c r="H394" s="7">
        <f t="shared" si="182"/>
        <v>4</v>
      </c>
    </row>
    <row r="395" spans="1:8" x14ac:dyDescent="0.3">
      <c r="A395" s="15" t="s">
        <v>27</v>
      </c>
      <c r="B395" s="4"/>
      <c r="C395" s="4"/>
      <c r="D395" s="4"/>
      <c r="E395" s="4"/>
      <c r="F395" s="4"/>
      <c r="G395" s="4"/>
      <c r="H395" s="7">
        <f t="shared" si="182"/>
        <v>0</v>
      </c>
    </row>
    <row r="396" spans="1:8" x14ac:dyDescent="0.3">
      <c r="A396" s="15" t="s">
        <v>28</v>
      </c>
      <c r="B396" s="4"/>
      <c r="C396" s="4"/>
      <c r="D396" s="4"/>
      <c r="E396" s="4"/>
      <c r="F396" s="4"/>
      <c r="G396" s="4"/>
      <c r="H396" s="7">
        <f t="shared" si="182"/>
        <v>0</v>
      </c>
    </row>
    <row r="397" spans="1:8" x14ac:dyDescent="0.3">
      <c r="A397" s="15" t="s">
        <v>29</v>
      </c>
      <c r="B397" s="4"/>
      <c r="C397" s="4"/>
      <c r="D397" s="4"/>
      <c r="E397" s="4"/>
      <c r="F397" s="4"/>
      <c r="G397" s="4"/>
      <c r="H397" s="7">
        <f t="shared" si="182"/>
        <v>0</v>
      </c>
    </row>
    <row r="398" spans="1:8" ht="15" thickBot="1" x14ac:dyDescent="0.35">
      <c r="A398" s="16" t="s">
        <v>33</v>
      </c>
      <c r="B398" s="10"/>
      <c r="C398" s="10"/>
      <c r="D398" s="10"/>
      <c r="E398" s="10"/>
      <c r="F398" s="10"/>
      <c r="G398" s="10"/>
      <c r="H398" s="11">
        <f t="shared" si="182"/>
        <v>0</v>
      </c>
    </row>
    <row r="399" spans="1:8" ht="15" thickBot="1" x14ac:dyDescent="0.35">
      <c r="A399" s="13" t="s">
        <v>62</v>
      </c>
      <c r="B399" s="17">
        <f>SUM(B386:B398)</f>
        <v>1510</v>
      </c>
      <c r="C399" s="17">
        <f t="shared" ref="C399" si="183">SUM(C386:C398)</f>
        <v>1436</v>
      </c>
      <c r="D399" s="17">
        <f t="shared" ref="D399" si="184">SUM(D386:D398)</f>
        <v>1480</v>
      </c>
      <c r="E399" s="17">
        <f t="shared" ref="E399" si="185">SUM(E386:E398)</f>
        <v>1545</v>
      </c>
      <c r="F399" s="17">
        <f t="shared" ref="F399" si="186">SUM(F386:F398)</f>
        <v>5971</v>
      </c>
      <c r="G399" s="17">
        <f>SUM(G386:G398)</f>
        <v>30</v>
      </c>
      <c r="H399" s="18">
        <f t="shared" ref="H399" si="187">SUM(H386:H398)</f>
        <v>32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5</vt:i4>
      </vt:variant>
    </vt:vector>
  </HeadingPairs>
  <TitlesOfParts>
    <vt:vector size="6" baseType="lpstr">
      <vt:lpstr>Blad1</vt:lpstr>
      <vt:lpstr>Mede S1l</vt:lpstr>
      <vt:lpstr>Medel S2</vt:lpstr>
      <vt:lpstr>Medel S3</vt:lpstr>
      <vt:lpstr>Medel S4</vt:lpstr>
      <vt:lpstr>Medel Tot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Nilsson, Stig</dc:creator>
  <cp:lastModifiedBy>Nilsson, Stig</cp:lastModifiedBy>
  <cp:lastPrinted>2012-04-05T15:02:46Z</cp:lastPrinted>
  <dcterms:created xsi:type="dcterms:W3CDTF">2012-03-27T12:26:48Z</dcterms:created>
  <dcterms:modified xsi:type="dcterms:W3CDTF">2012-05-03T11:43:25Z</dcterms:modified>
</cp:coreProperties>
</file>