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ivat\BIF\Gothia 2019\"/>
    </mc:Choice>
  </mc:AlternateContent>
  <bookViews>
    <workbookView xWindow="0" yWindow="0" windowWidth="16815" windowHeight="7620" tabRatio="702"/>
  </bookViews>
  <sheets>
    <sheet name="Sammanställning spelare_betaln" sheetId="1" r:id="rId1"/>
    <sheet name="Information" sheetId="3" r:id="rId2"/>
    <sheet name="Föräldrar" sheetId="2" r:id="rId3"/>
    <sheet name="Viktigt" sheetId="4" r:id="rId4"/>
    <sheet name="Rum" sheetId="8" r:id="rId5"/>
    <sheet name="Blad2" sheetId="9" r:id="rId6"/>
  </sheets>
  <definedNames>
    <definedName name="_xlnm._FilterDatabase" localSheetId="0" hidden="1">'Sammanställning spelare_betaln'!$E$3:$G$19</definedName>
  </definedNames>
  <calcPr calcId="162913"/>
</workbook>
</file>

<file path=xl/calcChain.xml><?xml version="1.0" encoding="utf-8"?>
<calcChain xmlns="http://schemas.openxmlformats.org/spreadsheetml/2006/main">
  <c r="U19" i="1" l="1"/>
  <c r="U5" i="1"/>
  <c r="U18" i="1" l="1"/>
  <c r="U17" i="1"/>
  <c r="U14" i="1"/>
  <c r="U12" i="1"/>
  <c r="U11" i="1"/>
  <c r="U10" i="1"/>
  <c r="U6" i="1"/>
  <c r="D6" i="9"/>
  <c r="D18" i="9" s="1"/>
  <c r="A11" i="9"/>
  <c r="D16" i="9"/>
  <c r="A3" i="9"/>
  <c r="R19" i="1"/>
  <c r="T19" i="1" s="1"/>
  <c r="S5" i="1"/>
  <c r="S4" i="1"/>
  <c r="L21" i="1"/>
  <c r="L15" i="1"/>
  <c r="M14" i="1"/>
  <c r="F5" i="1" l="1"/>
  <c r="N5" i="1" s="1"/>
  <c r="F8" i="1"/>
  <c r="N8" i="1" s="1"/>
  <c r="F13" i="1"/>
  <c r="N13" i="1" s="1"/>
  <c r="F4" i="1"/>
  <c r="F7" i="1"/>
  <c r="N7" i="1" s="1"/>
  <c r="F9" i="1"/>
  <c r="N9" i="1" s="1"/>
  <c r="N4" i="1" l="1"/>
  <c r="R4" i="1" s="1"/>
  <c r="F21" i="1"/>
  <c r="N21" i="1"/>
  <c r="D21" i="1"/>
  <c r="P13" i="1" l="1"/>
  <c r="G13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S19" i="1" l="1"/>
  <c r="S18" i="1"/>
  <c r="S17" i="1"/>
  <c r="T17" i="1" s="1"/>
  <c r="S16" i="1"/>
  <c r="T16" i="1" s="1"/>
  <c r="S15" i="1"/>
  <c r="S14" i="1"/>
  <c r="S13" i="1"/>
  <c r="T13" i="1" s="1"/>
  <c r="U13" i="1" s="1"/>
  <c r="S12" i="1"/>
  <c r="T12" i="1" s="1"/>
  <c r="S11" i="1"/>
  <c r="S10" i="1"/>
  <c r="S9" i="1"/>
  <c r="T9" i="1" s="1"/>
  <c r="U9" i="1" s="1"/>
  <c r="S8" i="1"/>
  <c r="T8" i="1" s="1"/>
  <c r="U8" i="1" s="1"/>
  <c r="S7" i="1"/>
  <c r="T7" i="1" s="1"/>
  <c r="U7" i="1" s="1"/>
  <c r="S6" i="1"/>
  <c r="T5" i="1"/>
  <c r="R26" i="3"/>
  <c r="T6" i="1"/>
  <c r="T10" i="1"/>
  <c r="T11" i="1"/>
  <c r="T14" i="1"/>
  <c r="T15" i="1"/>
  <c r="T18" i="1"/>
  <c r="H21" i="1" l="1"/>
  <c r="I21" i="1" l="1"/>
  <c r="O21" i="1" l="1"/>
  <c r="S21" i="1" l="1"/>
  <c r="M21" i="1" l="1"/>
  <c r="E21" i="1" l="1"/>
  <c r="P21" i="1" l="1"/>
  <c r="G21" i="1"/>
  <c r="C21" i="1"/>
  <c r="K21" i="1" l="1"/>
  <c r="T4" i="1" l="1"/>
  <c r="R21" i="1"/>
  <c r="T21" i="1" l="1"/>
  <c r="U4" i="1"/>
  <c r="U21" i="1" s="1"/>
</calcChain>
</file>

<file path=xl/comments1.xml><?xml version="1.0" encoding="utf-8"?>
<comments xmlns="http://schemas.openxmlformats.org/spreadsheetml/2006/main">
  <authors>
    <author>Fredrik Andersson</author>
  </authors>
  <commentList>
    <comment ref="E14" authorId="0" shapeId="0">
      <text>
        <r>
          <rPr>
            <b/>
            <sz val="9"/>
            <color indexed="81"/>
            <rFont val="Tahoma"/>
            <charset val="1"/>
          </rPr>
          <t>Fredrik Andersson:</t>
        </r>
        <r>
          <rPr>
            <sz val="9"/>
            <color indexed="81"/>
            <rFont val="Tahoma"/>
            <charset val="1"/>
          </rPr>
          <t xml:space="preserve">
Skulle betala 4200, men betalade 4500 = 300 extra i vinst</t>
        </r>
      </text>
    </comment>
  </commentList>
</comments>
</file>

<file path=xl/sharedStrings.xml><?xml version="1.0" encoding="utf-8"?>
<sst xmlns="http://schemas.openxmlformats.org/spreadsheetml/2006/main" count="121" uniqueCount="93">
  <si>
    <t>Kevin Hammarling</t>
  </si>
  <si>
    <t>Gabriel Djos</t>
  </si>
  <si>
    <t>Isak Uselius</t>
  </si>
  <si>
    <t>Lucas Nordwall</t>
  </si>
  <si>
    <t>Mesken Rezai</t>
  </si>
  <si>
    <t>Viktor Svensson</t>
  </si>
  <si>
    <t>Albin Holmberg</t>
  </si>
  <si>
    <t>Simon Hamberg</t>
  </si>
  <si>
    <t>Emil Ramqvist</t>
  </si>
  <si>
    <t>Anton Landberg</t>
  </si>
  <si>
    <t>Oscar Johansson</t>
  </si>
  <si>
    <t>Gustav Lindberg</t>
  </si>
  <si>
    <t>William Blundon</t>
  </si>
  <si>
    <t>Dante Törnqvist</t>
  </si>
  <si>
    <t>Filip Sundman</t>
  </si>
  <si>
    <t>Jerker Gustafsson</t>
  </si>
  <si>
    <t>Jerry Andersson</t>
  </si>
  <si>
    <t>Fredrik Andersson</t>
  </si>
  <si>
    <t>Försäljningsaktivtet</t>
  </si>
  <si>
    <t>Ansvarig</t>
  </si>
  <si>
    <t>Period</t>
  </si>
  <si>
    <t>Resa tur &amp; retur ansvarar var och en för, prata gärna ihop er vid behov av samåkning via bil eller tåg</t>
  </si>
  <si>
    <t>Ledare ansvarar för rumsindelning</t>
  </si>
  <si>
    <t>Vi behöver samordna försäljningsaktiviteter, förslag 1 aktivitet per månad, någon förälder ansvarar för respektive period</t>
  </si>
  <si>
    <t>Alla som säljer saker har ett lagkonto som subventionerar den egna kostnaden</t>
  </si>
  <si>
    <t>Fredrik samordnar en gemensam beställning av Gothia Card till medresenärer</t>
  </si>
  <si>
    <t xml:space="preserve">Alla tider och aktiviter på plats i Göteborg ska respekteras av alla </t>
  </si>
  <si>
    <t xml:space="preserve">Uttagning till matcher och speltid styr coacher på plats och respekteras av alla </t>
  </si>
  <si>
    <t>För att allt ska fungera smidigt på plats i Göteborg</t>
  </si>
  <si>
    <t>Frukost, lunch, middag äter vi gemensamt i möjligaste mån</t>
  </si>
  <si>
    <t xml:space="preserve">Om detta inte fungerar kan dels laget men också individuella spelare bli avstängda </t>
  </si>
  <si>
    <t>Ingen alkohol (gäller alla, även de som fyllt 18)</t>
  </si>
  <si>
    <t>Vid egen tid på hotellet, ute på stan, på Liseberg el dyl ska ingen vara själv</t>
  </si>
  <si>
    <t>Eget ansvar för personliga saker, evt inköp av åkband och fickpengar</t>
  </si>
  <si>
    <t>Övrig planering och förberedelse till match sker på plats i Göteborg</t>
  </si>
  <si>
    <t>Spelare</t>
  </si>
  <si>
    <t>Newbody</t>
  </si>
  <si>
    <t>Inbetalning klubbrabatt etc</t>
  </si>
  <si>
    <t>Summa förtjänst</t>
  </si>
  <si>
    <t>Inbetalning Newbody</t>
  </si>
  <si>
    <t>Handpenning</t>
  </si>
  <si>
    <t>Klubbrabatt etc</t>
  </si>
  <si>
    <t>Fredrik</t>
  </si>
  <si>
    <t>Extra Gothia Card</t>
  </si>
  <si>
    <t>Extra Newbody</t>
  </si>
  <si>
    <t>Kostnad</t>
  </si>
  <si>
    <t>Summa</t>
  </si>
  <si>
    <t>Intäkt</t>
  </si>
  <si>
    <t>netto</t>
  </si>
  <si>
    <t>SLUTBETALNING (OBS FÖRUTSÄTTER GRÖNMARKERAT PÅ KOSTNADER)</t>
  </si>
  <si>
    <t>Rasmus Niklasson</t>
  </si>
  <si>
    <t xml:space="preserve">Inbetalning handpenning </t>
  </si>
  <si>
    <r>
      <rPr>
        <b/>
        <u/>
        <sz val="11"/>
        <color theme="1"/>
        <rFont val="Calibri"/>
        <family val="2"/>
        <scheme val="minor"/>
      </rPr>
      <t>INFOMÖTE KLUBBLOKALEN ONDAG 20/3 kl 18:00 - ALLA SKA NÄRVARA</t>
    </r>
    <r>
      <rPr>
        <sz val="11"/>
        <color theme="1"/>
        <rFont val="Calibri"/>
        <family val="2"/>
        <scheme val="minor"/>
      </rPr>
      <t xml:space="preserve"> </t>
    </r>
  </si>
  <si>
    <t>Vi åker med 16 spelare</t>
  </si>
  <si>
    <t>3 st ledare</t>
  </si>
  <si>
    <t>Vi bor på Scandic Europa</t>
  </si>
  <si>
    <t>Blandat 2-bädds och 3-bädds rum</t>
  </si>
  <si>
    <t>Vi träffas i Göteborg söndag den 14 juli ca kl 18</t>
  </si>
  <si>
    <t>Hemresa from lunch lördagen den 20 juli</t>
  </si>
  <si>
    <t>Vissa lagkostnader som alla delar på, ca 12 000</t>
  </si>
  <si>
    <t>Alla betalar in en handpenning om 1 200 kr senast 2018-02-28, betalas till BIF Plusgiro 500102-9, ange Gothia 2018 och spelarens namn</t>
  </si>
  <si>
    <t>I spelaravgiften 4 083 kr ingår deltagaravgift, boende, Gothia Card, frukost. Tillkommer ca 1200 kr för lunch o middag</t>
  </si>
  <si>
    <t>Ulrika Landberg</t>
  </si>
  <si>
    <t>April</t>
  </si>
  <si>
    <t>Roger Lindberg / Johan Ramqvist</t>
  </si>
  <si>
    <t>Träningströja med sponsorer</t>
  </si>
  <si>
    <t xml:space="preserve">Antal / Rum </t>
  </si>
  <si>
    <t>Victor Svensson</t>
  </si>
  <si>
    <t>Gabbe Djos</t>
  </si>
  <si>
    <t>Isac Uselius</t>
  </si>
  <si>
    <t>Inbetalning per sista maj</t>
  </si>
  <si>
    <t>dubbelrum</t>
  </si>
  <si>
    <t>trippelrum</t>
  </si>
  <si>
    <t>Tyvärr ej aktuellt</t>
  </si>
  <si>
    <t>Korvpaket Almunge kött</t>
  </si>
  <si>
    <t>Inbetalning Extra Newbody</t>
  </si>
  <si>
    <t>Slutbetalt</t>
  </si>
  <si>
    <t>KOSTNADER = BETALAS, grön=klart, rött=kvar att betala</t>
  </si>
  <si>
    <t>FÖRTJÄNST - SOM DRAS AV PÅ SLUTBETALNING</t>
  </si>
  <si>
    <t>Arbete UNT CUP</t>
  </si>
  <si>
    <t>Mat</t>
  </si>
  <si>
    <t>Kläder</t>
  </si>
  <si>
    <t>ledare mat*2</t>
  </si>
  <si>
    <t>ersättning BIF Cupavgift</t>
  </si>
  <si>
    <t>inbetalning extra Gothia Card</t>
  </si>
  <si>
    <t>Sponsring Landbergs</t>
  </si>
  <si>
    <t>Gothia, hotell, extra gothia Card mm</t>
  </si>
  <si>
    <t>Spelare inbetalning, 4083 pp minus avdrag 666 kr*15=9990</t>
  </si>
  <si>
    <t xml:space="preserve">SLUTBETALNING ABSOLUT SENAST 7 JULI </t>
  </si>
  <si>
    <t>Klart</t>
  </si>
  <si>
    <t>Arbeta på UNT Cupen</t>
  </si>
  <si>
    <t>Slutbetalning (=Att betala plus evt obetalt sedan innan)</t>
  </si>
  <si>
    <t>Att betala, tillkommer evt obetalt sedan innan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</si>
</sst>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6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color rgb="FF92D050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Fill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3" fontId="0" fillId="0" borderId="2" xfId="0" applyNumberFormat="1" applyBorder="1"/>
    <xf numFmtId="3" fontId="0" fillId="0" borderId="0" xfId="0" applyNumberFormat="1"/>
    <xf numFmtId="0" fontId="0" fillId="0" borderId="0" xfId="0" applyBorder="1"/>
    <xf numFmtId="0" fontId="0" fillId="0" borderId="2" xfId="0" applyFill="1" applyBorder="1" applyAlignment="1">
      <alignment wrapText="1"/>
    </xf>
    <xf numFmtId="0" fontId="4" fillId="0" borderId="0" xfId="0" applyFont="1"/>
    <xf numFmtId="0" fontId="5" fillId="0" borderId="0" xfId="0" applyFont="1" applyFill="1"/>
    <xf numFmtId="0" fontId="6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1" fillId="0" borderId="1" xfId="0" applyFont="1" applyBorder="1"/>
    <xf numFmtId="0" fontId="9" fillId="0" borderId="0" xfId="0" applyFont="1" applyAlignment="1"/>
    <xf numFmtId="0" fontId="0" fillId="0" borderId="7" xfId="0" applyBorder="1"/>
    <xf numFmtId="3" fontId="0" fillId="0" borderId="7" xfId="0" applyNumberFormat="1" applyBorder="1"/>
    <xf numFmtId="0" fontId="0" fillId="0" borderId="2" xfId="0" applyFill="1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3" fontId="1" fillId="0" borderId="2" xfId="0" applyNumberFormat="1" applyFont="1" applyBorder="1"/>
    <xf numFmtId="3" fontId="0" fillId="5" borderId="2" xfId="0" applyNumberFormat="1" applyFill="1" applyBorder="1"/>
    <xf numFmtId="3" fontId="0" fillId="6" borderId="2" xfId="0" applyNumberFormat="1" applyFill="1" applyBorder="1"/>
    <xf numFmtId="0" fontId="0" fillId="0" borderId="0" xfId="0" applyFill="1" applyBorder="1"/>
    <xf numFmtId="3" fontId="1" fillId="7" borderId="2" xfId="0" applyNumberFormat="1" applyFont="1" applyFill="1" applyBorder="1"/>
    <xf numFmtId="3" fontId="0" fillId="0" borderId="2" xfId="0" applyNumberFormat="1" applyFill="1" applyBorder="1"/>
    <xf numFmtId="3" fontId="0" fillId="0" borderId="7" xfId="0" applyNumberFormat="1" applyFill="1" applyBorder="1"/>
    <xf numFmtId="0" fontId="0" fillId="0" borderId="0" xfId="0" applyFont="1" applyBorder="1"/>
    <xf numFmtId="0" fontId="0" fillId="0" borderId="2" xfId="0" applyFont="1" applyBorder="1" applyAlignment="1">
      <alignment horizontal="center"/>
    </xf>
    <xf numFmtId="3" fontId="0" fillId="2" borderId="2" xfId="0" applyNumberFormat="1" applyFill="1" applyBorder="1"/>
    <xf numFmtId="0" fontId="1" fillId="7" borderId="8" xfId="0" applyFont="1" applyFill="1" applyBorder="1" applyAlignment="1">
      <alignment wrapText="1"/>
    </xf>
    <xf numFmtId="0" fontId="1" fillId="7" borderId="2" xfId="0" applyFont="1" applyFill="1" applyBorder="1" applyAlignment="1">
      <alignment wrapText="1"/>
    </xf>
    <xf numFmtId="0" fontId="1" fillId="7" borderId="2" xfId="0" applyFont="1" applyFill="1" applyBorder="1"/>
    <xf numFmtId="3" fontId="1" fillId="7" borderId="0" xfId="0" applyNumberFormat="1" applyFont="1" applyFill="1" applyBorder="1"/>
    <xf numFmtId="0" fontId="1" fillId="7" borderId="2" xfId="0" applyFon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6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2"/>
  <sheetViews>
    <sheetView tabSelected="1" workbookViewId="0">
      <pane xSplit="1" ySplit="3" topLeftCell="N4" activePane="bottomRight" state="frozen"/>
      <selection pane="topRight" activeCell="B1" sqref="B1"/>
      <selection pane="bottomLeft" activeCell="A3" sqref="A3"/>
      <selection pane="bottomRight" activeCell="U4" sqref="U4"/>
    </sheetView>
  </sheetViews>
  <sheetFormatPr defaultRowHeight="15" x14ac:dyDescent="0.25"/>
  <cols>
    <col min="1" max="1" width="22.7109375" bestFit="1" customWidth="1"/>
    <col min="2" max="2" width="9.28515625" customWidth="1"/>
    <col min="3" max="4" width="12.5703125" customWidth="1"/>
    <col min="5" max="6" width="11.7109375" customWidth="1"/>
    <col min="7" max="7" width="11.7109375" style="10" customWidth="1"/>
    <col min="8" max="9" width="11.7109375" customWidth="1"/>
    <col min="10" max="10" width="2.85546875" customWidth="1"/>
    <col min="11" max="12" width="12.7109375" customWidth="1"/>
    <col min="13" max="16" width="11.7109375" customWidth="1"/>
    <col min="17" max="17" width="2.5703125" customWidth="1"/>
    <col min="18" max="20" width="16.5703125" customWidth="1"/>
    <col min="21" max="21" width="19.5703125" customWidth="1"/>
    <col min="22" max="22" width="10.5703125" customWidth="1"/>
  </cols>
  <sheetData>
    <row r="1" spans="1:25" ht="42" customHeight="1" x14ac:dyDescent="0.35">
      <c r="C1" s="48">
        <v>1</v>
      </c>
      <c r="D1" s="48"/>
      <c r="E1" s="48"/>
      <c r="F1" s="48"/>
      <c r="G1" s="48"/>
      <c r="H1" s="48"/>
      <c r="I1" s="48"/>
      <c r="K1" s="49">
        <v>2</v>
      </c>
      <c r="L1" s="49"/>
      <c r="M1" s="49"/>
      <c r="N1" s="49"/>
      <c r="O1" s="49"/>
      <c r="P1" s="49"/>
      <c r="R1" s="49">
        <v>3</v>
      </c>
      <c r="S1" s="49"/>
      <c r="T1" s="49"/>
      <c r="U1" s="19"/>
      <c r="V1" s="19"/>
      <c r="W1" s="19"/>
      <c r="X1" s="19"/>
      <c r="Y1" s="19"/>
    </row>
    <row r="2" spans="1:25" ht="48.75" customHeight="1" x14ac:dyDescent="0.25">
      <c r="C2" s="46" t="s">
        <v>77</v>
      </c>
      <c r="D2" s="47"/>
      <c r="E2" s="47"/>
      <c r="F2" s="47"/>
      <c r="G2" s="47"/>
      <c r="H2" s="47"/>
      <c r="I2" s="47"/>
      <c r="K2" s="40" t="s">
        <v>78</v>
      </c>
      <c r="L2" s="41"/>
      <c r="M2" s="41"/>
      <c r="N2" s="41"/>
      <c r="O2" s="41"/>
      <c r="P2" s="42"/>
      <c r="R2" s="43" t="s">
        <v>49</v>
      </c>
      <c r="S2" s="44"/>
      <c r="T2" s="45"/>
      <c r="U2" s="36" t="s">
        <v>91</v>
      </c>
    </row>
    <row r="3" spans="1:25" ht="63.75" customHeight="1" x14ac:dyDescent="0.25">
      <c r="A3" s="1" t="s">
        <v>35</v>
      </c>
      <c r="B3" s="1"/>
      <c r="C3" s="11" t="s">
        <v>51</v>
      </c>
      <c r="D3" s="11" t="s">
        <v>70</v>
      </c>
      <c r="E3" s="11" t="s">
        <v>39</v>
      </c>
      <c r="F3" s="11" t="s">
        <v>75</v>
      </c>
      <c r="G3" s="11" t="s">
        <v>37</v>
      </c>
      <c r="H3" s="11"/>
      <c r="I3" s="11" t="s">
        <v>43</v>
      </c>
      <c r="J3" s="5"/>
      <c r="K3" s="6" t="s">
        <v>40</v>
      </c>
      <c r="L3" s="11" t="s">
        <v>70</v>
      </c>
      <c r="M3" s="11" t="s">
        <v>36</v>
      </c>
      <c r="N3" s="6" t="s">
        <v>44</v>
      </c>
      <c r="O3" s="6" t="s">
        <v>79</v>
      </c>
      <c r="P3" s="6" t="s">
        <v>41</v>
      </c>
      <c r="R3" s="7" t="s">
        <v>38</v>
      </c>
      <c r="S3" s="7" t="s">
        <v>45</v>
      </c>
      <c r="T3" s="6" t="s">
        <v>92</v>
      </c>
      <c r="U3" s="35" t="s">
        <v>88</v>
      </c>
    </row>
    <row r="4" spans="1:25" x14ac:dyDescent="0.25">
      <c r="A4" s="22" t="s">
        <v>6</v>
      </c>
      <c r="B4" s="22"/>
      <c r="C4" s="26">
        <v>1200</v>
      </c>
      <c r="D4" s="26">
        <v>2000</v>
      </c>
      <c r="E4" s="26">
        <v>2250</v>
      </c>
      <c r="F4" s="27">
        <f>10*F29</f>
        <v>1500</v>
      </c>
      <c r="G4" s="8"/>
      <c r="H4" s="8"/>
      <c r="I4" s="8"/>
      <c r="K4" s="8">
        <v>1200</v>
      </c>
      <c r="L4" s="8">
        <v>2000</v>
      </c>
      <c r="M4" s="22">
        <v>582</v>
      </c>
      <c r="N4" s="7">
        <f>F4/150*37</f>
        <v>370</v>
      </c>
      <c r="O4" s="7">
        <v>666</v>
      </c>
      <c r="P4" s="7"/>
      <c r="R4" s="8">
        <f>SUM(K4:P4)</f>
        <v>4818</v>
      </c>
      <c r="S4" s="8">
        <f>4083+1200</f>
        <v>5283</v>
      </c>
      <c r="T4" s="8">
        <f t="shared" ref="T4:T18" si="0">S4-R4</f>
        <v>465</v>
      </c>
      <c r="U4" s="29">
        <f>T4+F4</f>
        <v>1965</v>
      </c>
    </row>
    <row r="5" spans="1:25" x14ac:dyDescent="0.25">
      <c r="A5" s="22" t="s">
        <v>9</v>
      </c>
      <c r="B5" s="22"/>
      <c r="C5" s="26">
        <v>1200</v>
      </c>
      <c r="D5" s="26">
        <v>2000</v>
      </c>
      <c r="E5" s="26">
        <v>2400</v>
      </c>
      <c r="F5" s="27">
        <f>9*F29</f>
        <v>1350</v>
      </c>
      <c r="G5" s="8"/>
      <c r="H5" s="8"/>
      <c r="I5" s="27">
        <v>700</v>
      </c>
      <c r="K5" s="8">
        <v>1200</v>
      </c>
      <c r="L5" s="8">
        <v>2000</v>
      </c>
      <c r="M5" s="22">
        <v>621</v>
      </c>
      <c r="N5" s="7">
        <f t="shared" ref="N5:N13" si="1">F5/150*37</f>
        <v>333</v>
      </c>
      <c r="O5" s="7">
        <v>666</v>
      </c>
      <c r="P5" s="7"/>
      <c r="R5" s="8">
        <f t="shared" ref="R5:R18" si="2">SUM(K5:P5)</f>
        <v>4820</v>
      </c>
      <c r="S5" s="8">
        <f>4083+1200</f>
        <v>5283</v>
      </c>
      <c r="T5" s="8">
        <f t="shared" si="0"/>
        <v>463</v>
      </c>
      <c r="U5" s="29">
        <f>T5+I5</f>
        <v>1163</v>
      </c>
    </row>
    <row r="6" spans="1:25" x14ac:dyDescent="0.25">
      <c r="A6" s="22" t="s">
        <v>13</v>
      </c>
      <c r="B6" s="22"/>
      <c r="C6" s="26">
        <v>1200</v>
      </c>
      <c r="D6" s="26">
        <v>2000</v>
      </c>
      <c r="E6" s="8"/>
      <c r="F6" s="8"/>
      <c r="G6" s="8"/>
      <c r="H6" s="8"/>
      <c r="I6" s="8"/>
      <c r="K6" s="8">
        <v>1200</v>
      </c>
      <c r="L6" s="8">
        <v>2000</v>
      </c>
      <c r="M6" s="30"/>
      <c r="N6" s="7"/>
      <c r="O6" s="7">
        <v>666</v>
      </c>
      <c r="P6" s="8"/>
      <c r="Q6" s="9"/>
      <c r="R6" s="8">
        <f t="shared" si="2"/>
        <v>3866</v>
      </c>
      <c r="S6" s="8">
        <f t="shared" ref="S6:S19" si="3">4083+1200</f>
        <v>5283</v>
      </c>
      <c r="T6" s="8">
        <f t="shared" si="0"/>
        <v>1417</v>
      </c>
      <c r="U6" s="29">
        <f t="shared" ref="U6:U12" si="4">T6+F6+I6</f>
        <v>1417</v>
      </c>
    </row>
    <row r="7" spans="1:25" x14ac:dyDescent="0.25">
      <c r="A7" s="22" t="s">
        <v>8</v>
      </c>
      <c r="B7" s="22"/>
      <c r="C7" s="26">
        <v>1200</v>
      </c>
      <c r="D7" s="26">
        <v>2000</v>
      </c>
      <c r="E7" s="8"/>
      <c r="F7" s="34">
        <f>12*F29</f>
        <v>1800</v>
      </c>
      <c r="G7" s="8"/>
      <c r="H7" s="8"/>
      <c r="I7" s="8"/>
      <c r="K7" s="8">
        <v>1200</v>
      </c>
      <c r="L7" s="8">
        <v>2000</v>
      </c>
      <c r="M7" s="30"/>
      <c r="N7" s="7">
        <f t="shared" si="1"/>
        <v>444</v>
      </c>
      <c r="O7" s="7">
        <v>666</v>
      </c>
      <c r="P7" s="8"/>
      <c r="Q7" s="9"/>
      <c r="R7" s="8">
        <f t="shared" si="2"/>
        <v>4310</v>
      </c>
      <c r="S7" s="8">
        <f t="shared" si="3"/>
        <v>5283</v>
      </c>
      <c r="T7" s="8">
        <f t="shared" si="0"/>
        <v>973</v>
      </c>
      <c r="U7" s="29">
        <f>T7</f>
        <v>973</v>
      </c>
    </row>
    <row r="8" spans="1:25" x14ac:dyDescent="0.25">
      <c r="A8" s="22" t="s">
        <v>14</v>
      </c>
      <c r="B8" s="22"/>
      <c r="C8" s="26">
        <v>1200</v>
      </c>
      <c r="D8" s="26">
        <v>2000</v>
      </c>
      <c r="E8" s="8"/>
      <c r="F8" s="27">
        <f>15*F29</f>
        <v>2250</v>
      </c>
      <c r="G8" s="8"/>
      <c r="H8" s="8"/>
      <c r="I8" s="8"/>
      <c r="K8" s="8">
        <v>1200</v>
      </c>
      <c r="L8" s="8">
        <v>2000</v>
      </c>
      <c r="M8" s="30"/>
      <c r="N8" s="7">
        <f t="shared" si="1"/>
        <v>555</v>
      </c>
      <c r="O8" s="7">
        <v>666</v>
      </c>
      <c r="P8" s="8"/>
      <c r="Q8" s="9"/>
      <c r="R8" s="8">
        <f t="shared" si="2"/>
        <v>4421</v>
      </c>
      <c r="S8" s="8">
        <f t="shared" si="3"/>
        <v>5283</v>
      </c>
      <c r="T8" s="8">
        <f t="shared" si="0"/>
        <v>862</v>
      </c>
      <c r="U8" s="29">
        <f>T8+F8</f>
        <v>3112</v>
      </c>
    </row>
    <row r="9" spans="1:25" x14ac:dyDescent="0.25">
      <c r="A9" s="22" t="s">
        <v>1</v>
      </c>
      <c r="B9" s="22"/>
      <c r="C9" s="26">
        <v>1200</v>
      </c>
      <c r="D9" s="26">
        <v>2000</v>
      </c>
      <c r="E9" s="8"/>
      <c r="F9" s="27">
        <f>11*F29</f>
        <v>1650</v>
      </c>
      <c r="G9" s="8"/>
      <c r="H9" s="8"/>
      <c r="I9" s="8"/>
      <c r="K9" s="8">
        <v>1200</v>
      </c>
      <c r="L9" s="8">
        <v>2000</v>
      </c>
      <c r="M9" s="30"/>
      <c r="N9" s="7">
        <f t="shared" si="1"/>
        <v>407</v>
      </c>
      <c r="O9" s="7">
        <v>666</v>
      </c>
      <c r="P9" s="8"/>
      <c r="Q9" s="9"/>
      <c r="R9" s="8">
        <f t="shared" si="2"/>
        <v>4273</v>
      </c>
      <c r="S9" s="8">
        <f t="shared" si="3"/>
        <v>5283</v>
      </c>
      <c r="T9" s="8">
        <f t="shared" si="0"/>
        <v>1010</v>
      </c>
      <c r="U9" s="29">
        <f>T9+F9</f>
        <v>2660</v>
      </c>
    </row>
    <row r="10" spans="1:25" x14ac:dyDescent="0.25">
      <c r="A10" s="22" t="s">
        <v>11</v>
      </c>
      <c r="B10" s="22"/>
      <c r="C10" s="26">
        <v>1200</v>
      </c>
      <c r="D10" s="26">
        <v>2000</v>
      </c>
      <c r="E10" s="8"/>
      <c r="F10" s="8"/>
      <c r="G10" s="8"/>
      <c r="H10" s="8"/>
      <c r="I10" s="27">
        <v>700</v>
      </c>
      <c r="K10" s="8">
        <v>1200</v>
      </c>
      <c r="L10" s="8">
        <v>2000</v>
      </c>
      <c r="M10" s="30"/>
      <c r="N10" s="7"/>
      <c r="O10" s="7">
        <v>666</v>
      </c>
      <c r="P10" s="8"/>
      <c r="Q10" s="9"/>
      <c r="R10" s="8">
        <f t="shared" si="2"/>
        <v>3866</v>
      </c>
      <c r="S10" s="8">
        <f t="shared" si="3"/>
        <v>5283</v>
      </c>
      <c r="T10" s="8">
        <f t="shared" si="0"/>
        <v>1417</v>
      </c>
      <c r="U10" s="29">
        <f t="shared" si="4"/>
        <v>2117</v>
      </c>
    </row>
    <row r="11" spans="1:25" x14ac:dyDescent="0.25">
      <c r="A11" s="22" t="s">
        <v>2</v>
      </c>
      <c r="B11" s="22"/>
      <c r="C11" s="26">
        <v>1200</v>
      </c>
      <c r="D11" s="27">
        <v>0</v>
      </c>
      <c r="E11" s="8"/>
      <c r="F11" s="8"/>
      <c r="G11" s="8"/>
      <c r="H11" s="8"/>
      <c r="I11" s="8"/>
      <c r="K11" s="8">
        <v>1200</v>
      </c>
      <c r="L11" s="8"/>
      <c r="M11" s="30"/>
      <c r="N11" s="7"/>
      <c r="O11" s="7">
        <v>666</v>
      </c>
      <c r="P11" s="8"/>
      <c r="Q11" s="9"/>
      <c r="R11" s="8">
        <f t="shared" si="2"/>
        <v>1866</v>
      </c>
      <c r="S11" s="8">
        <f t="shared" si="3"/>
        <v>5283</v>
      </c>
      <c r="T11" s="8">
        <f t="shared" si="0"/>
        <v>3417</v>
      </c>
      <c r="U11" s="29">
        <f t="shared" si="4"/>
        <v>3417</v>
      </c>
    </row>
    <row r="12" spans="1:25" x14ac:dyDescent="0.25">
      <c r="A12" s="22" t="s">
        <v>0</v>
      </c>
      <c r="B12" s="22"/>
      <c r="C12" s="26">
        <v>1200</v>
      </c>
      <c r="D12" s="26">
        <v>2000</v>
      </c>
      <c r="E12" s="26">
        <v>1500</v>
      </c>
      <c r="F12" s="8"/>
      <c r="G12" s="8"/>
      <c r="H12" s="8"/>
      <c r="I12" s="8"/>
      <c r="K12" s="8">
        <v>1200</v>
      </c>
      <c r="L12" s="8">
        <v>2000</v>
      </c>
      <c r="M12" s="30">
        <v>388</v>
      </c>
      <c r="N12" s="7"/>
      <c r="O12" s="7">
        <v>666</v>
      </c>
      <c r="P12" s="8"/>
      <c r="Q12" s="9"/>
      <c r="R12" s="8">
        <f t="shared" si="2"/>
        <v>4254</v>
      </c>
      <c r="S12" s="8">
        <f t="shared" si="3"/>
        <v>5283</v>
      </c>
      <c r="T12" s="8">
        <f t="shared" si="0"/>
        <v>1029</v>
      </c>
      <c r="U12" s="29">
        <f t="shared" si="4"/>
        <v>1029</v>
      </c>
    </row>
    <row r="13" spans="1:25" x14ac:dyDescent="0.25">
      <c r="A13" s="22" t="s">
        <v>3</v>
      </c>
      <c r="B13" s="22"/>
      <c r="C13" s="26">
        <v>1200</v>
      </c>
      <c r="D13" s="26">
        <v>2000</v>
      </c>
      <c r="E13" s="8"/>
      <c r="F13" s="34">
        <f>6*F29</f>
        <v>900</v>
      </c>
      <c r="G13" s="34">
        <f>5*200</f>
        <v>1000</v>
      </c>
      <c r="H13" s="8"/>
      <c r="I13" s="27">
        <v>1050</v>
      </c>
      <c r="K13" s="8">
        <v>1200</v>
      </c>
      <c r="L13" s="8">
        <v>2000</v>
      </c>
      <c r="M13" s="30"/>
      <c r="N13" s="7">
        <f t="shared" si="1"/>
        <v>222</v>
      </c>
      <c r="O13" s="7">
        <v>666</v>
      </c>
      <c r="P13" s="8">
        <f>5*100</f>
        <v>500</v>
      </c>
      <c r="Q13" s="9"/>
      <c r="R13" s="8">
        <f t="shared" si="2"/>
        <v>4588</v>
      </c>
      <c r="S13" s="8">
        <f t="shared" si="3"/>
        <v>5283</v>
      </c>
      <c r="T13" s="8">
        <f t="shared" si="0"/>
        <v>695</v>
      </c>
      <c r="U13" s="29">
        <f>T13+I13</f>
        <v>1745</v>
      </c>
    </row>
    <row r="14" spans="1:25" x14ac:dyDescent="0.25">
      <c r="A14" s="22" t="s">
        <v>4</v>
      </c>
      <c r="B14" s="22"/>
      <c r="C14" s="26">
        <v>1200</v>
      </c>
      <c r="D14" s="26">
        <v>2000</v>
      </c>
      <c r="E14" s="26">
        <v>4500</v>
      </c>
      <c r="F14" s="8"/>
      <c r="G14" s="8"/>
      <c r="H14" s="8"/>
      <c r="I14" s="8"/>
      <c r="K14" s="8">
        <v>1200</v>
      </c>
      <c r="L14" s="8">
        <v>2000</v>
      </c>
      <c r="M14" s="30">
        <f>1087+300</f>
        <v>1387</v>
      </c>
      <c r="N14" s="7"/>
      <c r="O14" s="7">
        <v>666</v>
      </c>
      <c r="P14" s="8"/>
      <c r="Q14" s="9"/>
      <c r="R14" s="8">
        <f t="shared" si="2"/>
        <v>5253</v>
      </c>
      <c r="S14" s="8">
        <f t="shared" si="3"/>
        <v>5283</v>
      </c>
      <c r="T14" s="8">
        <f t="shared" si="0"/>
        <v>30</v>
      </c>
      <c r="U14" s="29">
        <f>T14+I14</f>
        <v>30</v>
      </c>
    </row>
    <row r="15" spans="1:25" x14ac:dyDescent="0.25">
      <c r="A15" s="22" t="s">
        <v>10</v>
      </c>
      <c r="B15" s="22"/>
      <c r="C15" s="26">
        <v>1200</v>
      </c>
      <c r="D15" s="26">
        <v>2000</v>
      </c>
      <c r="E15" s="8"/>
      <c r="F15" s="8"/>
      <c r="G15" s="8"/>
      <c r="H15" s="8"/>
      <c r="I15" s="8"/>
      <c r="K15" s="8">
        <v>1200</v>
      </c>
      <c r="L15" s="8">
        <f>2000+2083</f>
        <v>4083</v>
      </c>
      <c r="M15" s="30"/>
      <c r="N15" s="7"/>
      <c r="O15" s="7"/>
      <c r="P15" s="8"/>
      <c r="Q15" s="9"/>
      <c r="R15" s="8">
        <f t="shared" si="2"/>
        <v>5283</v>
      </c>
      <c r="S15" s="8">
        <f t="shared" si="3"/>
        <v>5283</v>
      </c>
      <c r="T15" s="8">
        <f t="shared" si="0"/>
        <v>0</v>
      </c>
      <c r="U15" s="39" t="s">
        <v>76</v>
      </c>
    </row>
    <row r="16" spans="1:25" x14ac:dyDescent="0.25">
      <c r="A16" s="22" t="s">
        <v>50</v>
      </c>
      <c r="B16" s="22"/>
      <c r="C16" s="26">
        <v>1200</v>
      </c>
      <c r="D16" s="27">
        <v>0</v>
      </c>
      <c r="E16" s="8"/>
      <c r="F16" s="8"/>
      <c r="G16" s="8"/>
      <c r="H16" s="8"/>
      <c r="I16" s="8"/>
      <c r="K16" s="8">
        <v>1200</v>
      </c>
      <c r="L16" s="8"/>
      <c r="M16" s="30"/>
      <c r="N16" s="7"/>
      <c r="O16" s="7">
        <v>666</v>
      </c>
      <c r="P16" s="8"/>
      <c r="Q16" s="9"/>
      <c r="R16" s="8">
        <f t="shared" si="2"/>
        <v>1866</v>
      </c>
      <c r="S16" s="8">
        <f t="shared" si="3"/>
        <v>5283</v>
      </c>
      <c r="T16" s="8">
        <f t="shared" si="0"/>
        <v>3417</v>
      </c>
      <c r="U16" s="39" t="s">
        <v>76</v>
      </c>
    </row>
    <row r="17" spans="1:21" x14ac:dyDescent="0.25">
      <c r="A17" s="22" t="s">
        <v>7</v>
      </c>
      <c r="B17" s="22"/>
      <c r="C17" s="26">
        <v>1200</v>
      </c>
      <c r="D17" s="26">
        <v>2000</v>
      </c>
      <c r="E17" s="26">
        <v>2550</v>
      </c>
      <c r="F17" s="8"/>
      <c r="G17" s="8"/>
      <c r="H17" s="8"/>
      <c r="I17" s="8"/>
      <c r="K17" s="8">
        <v>1200</v>
      </c>
      <c r="L17" s="8">
        <v>2000</v>
      </c>
      <c r="M17" s="30">
        <v>661</v>
      </c>
      <c r="N17" s="7"/>
      <c r="O17" s="7">
        <v>666</v>
      </c>
      <c r="P17" s="8"/>
      <c r="Q17" s="9"/>
      <c r="R17" s="8">
        <f t="shared" si="2"/>
        <v>4527</v>
      </c>
      <c r="S17" s="8">
        <f t="shared" si="3"/>
        <v>5283</v>
      </c>
      <c r="T17" s="8">
        <f t="shared" si="0"/>
        <v>756</v>
      </c>
      <c r="U17" s="29">
        <f>T17+I17</f>
        <v>756</v>
      </c>
    </row>
    <row r="18" spans="1:21" x14ac:dyDescent="0.25">
      <c r="A18" s="22" t="s">
        <v>5</v>
      </c>
      <c r="B18" s="22"/>
      <c r="C18" s="26">
        <v>1200</v>
      </c>
      <c r="D18" s="26">
        <v>2000</v>
      </c>
      <c r="E18" s="26">
        <v>5250</v>
      </c>
      <c r="F18" s="8"/>
      <c r="G18" s="8"/>
      <c r="H18" s="8"/>
      <c r="I18" s="8"/>
      <c r="K18" s="8">
        <v>1200</v>
      </c>
      <c r="L18" s="8">
        <v>2000</v>
      </c>
      <c r="M18" s="30">
        <v>1360</v>
      </c>
      <c r="N18" s="7"/>
      <c r="O18" s="7">
        <v>666</v>
      </c>
      <c r="P18" s="8"/>
      <c r="Q18" s="9"/>
      <c r="R18" s="8">
        <f t="shared" si="2"/>
        <v>5226</v>
      </c>
      <c r="S18" s="8">
        <f t="shared" si="3"/>
        <v>5283</v>
      </c>
      <c r="T18" s="30">
        <f t="shared" si="0"/>
        <v>57</v>
      </c>
      <c r="U18" s="29">
        <f>T18+I18</f>
        <v>57</v>
      </c>
    </row>
    <row r="19" spans="1:21" x14ac:dyDescent="0.25">
      <c r="A19" s="22" t="s">
        <v>12</v>
      </c>
      <c r="B19" s="22"/>
      <c r="C19" s="26">
        <v>1200</v>
      </c>
      <c r="D19" s="26">
        <v>2000</v>
      </c>
      <c r="E19" s="8"/>
      <c r="F19" s="8"/>
      <c r="G19" s="8"/>
      <c r="H19" s="8"/>
      <c r="I19" s="27">
        <v>1050</v>
      </c>
      <c r="K19" s="8">
        <v>1200</v>
      </c>
      <c r="L19" s="8">
        <v>2000</v>
      </c>
      <c r="M19" s="30"/>
      <c r="N19" s="7"/>
      <c r="O19" s="7">
        <v>666</v>
      </c>
      <c r="P19" s="8"/>
      <c r="Q19" s="9"/>
      <c r="R19" s="8">
        <f>SUM(K19:P19)</f>
        <v>3866</v>
      </c>
      <c r="S19" s="8">
        <f t="shared" si="3"/>
        <v>5283</v>
      </c>
      <c r="T19" s="30">
        <f>S19-R19</f>
        <v>1417</v>
      </c>
      <c r="U19" s="29">
        <f>T19</f>
        <v>1417</v>
      </c>
    </row>
    <row r="20" spans="1:21" x14ac:dyDescent="0.25">
      <c r="A20" s="20"/>
      <c r="B20" s="20"/>
      <c r="C20" s="21"/>
      <c r="D20" s="21"/>
      <c r="E20" s="21"/>
      <c r="F20" s="21"/>
      <c r="G20" s="21"/>
      <c r="H20" s="21"/>
      <c r="I20" s="21"/>
      <c r="K20" s="21"/>
      <c r="L20" s="21"/>
      <c r="M20" s="31"/>
      <c r="N20" s="7"/>
      <c r="O20" s="7"/>
      <c r="P20" s="21"/>
      <c r="Q20" s="9"/>
      <c r="R20" s="21"/>
      <c r="S20" s="21"/>
      <c r="T20" s="21"/>
      <c r="U20" s="37"/>
    </row>
    <row r="21" spans="1:21" x14ac:dyDescent="0.25">
      <c r="A21" s="7"/>
      <c r="B21" s="7"/>
      <c r="C21" s="25">
        <f t="shared" ref="C21:I21" si="5">SUM(C4:C20)</f>
        <v>19200</v>
      </c>
      <c r="D21" s="25">
        <f>SUM(D4:D20)</f>
        <v>28000</v>
      </c>
      <c r="E21" s="25">
        <f t="shared" si="5"/>
        <v>18450</v>
      </c>
      <c r="F21" s="25">
        <f>SUM(F4:F20)</f>
        <v>9450</v>
      </c>
      <c r="G21" s="25">
        <f t="shared" si="5"/>
        <v>1000</v>
      </c>
      <c r="H21" s="25">
        <f t="shared" si="5"/>
        <v>0</v>
      </c>
      <c r="I21" s="25">
        <f t="shared" si="5"/>
        <v>3500</v>
      </c>
      <c r="J21" s="7"/>
      <c r="K21" s="24">
        <f>SUM(K4:K20)</f>
        <v>19200</v>
      </c>
      <c r="L21" s="24">
        <f>SUM(L4:L20)</f>
        <v>30083</v>
      </c>
      <c r="M21" s="24">
        <f>SUM(M4:M20)</f>
        <v>4999</v>
      </c>
      <c r="N21" s="24">
        <f>SUM(N4:N20)</f>
        <v>2331</v>
      </c>
      <c r="O21" s="24">
        <f>SUM(O4:O20)</f>
        <v>9990</v>
      </c>
      <c r="P21" s="24">
        <f t="shared" ref="P21:U21" si="6">SUM(P4:P20)</f>
        <v>500</v>
      </c>
      <c r="Q21" s="8"/>
      <c r="R21" s="24">
        <f t="shared" si="6"/>
        <v>67103</v>
      </c>
      <c r="S21" s="24">
        <f t="shared" si="6"/>
        <v>84528</v>
      </c>
      <c r="T21" s="25">
        <f t="shared" si="6"/>
        <v>17425</v>
      </c>
      <c r="U21" s="29">
        <f t="shared" si="6"/>
        <v>21858</v>
      </c>
    </row>
    <row r="22" spans="1:21" x14ac:dyDescent="0.25">
      <c r="T22" s="23"/>
      <c r="U22" s="1"/>
    </row>
    <row r="23" spans="1:21" x14ac:dyDescent="0.25">
      <c r="A23" s="1" t="s">
        <v>15</v>
      </c>
      <c r="B23" s="1"/>
      <c r="C23" s="1"/>
      <c r="D23" s="1"/>
      <c r="U23" s="38">
        <v>1200</v>
      </c>
    </row>
    <row r="24" spans="1:21" x14ac:dyDescent="0.25">
      <c r="A24" s="1" t="s">
        <v>16</v>
      </c>
      <c r="B24" s="1"/>
      <c r="C24" s="1"/>
      <c r="D24" s="1"/>
      <c r="U24" s="38">
        <v>1200</v>
      </c>
    </row>
    <row r="25" spans="1:21" x14ac:dyDescent="0.25">
      <c r="A25" s="1" t="s">
        <v>17</v>
      </c>
      <c r="B25" s="1"/>
      <c r="C25" s="1"/>
      <c r="D25" s="1"/>
      <c r="E25" s="23"/>
      <c r="T25" s="23"/>
    </row>
    <row r="26" spans="1:21" x14ac:dyDescent="0.25">
      <c r="E26" s="23"/>
      <c r="F26" s="28"/>
      <c r="T26" s="23"/>
    </row>
    <row r="27" spans="1:21" x14ac:dyDescent="0.25">
      <c r="E27" s="23"/>
      <c r="F27" s="28"/>
    </row>
    <row r="28" spans="1:21" x14ac:dyDescent="0.25">
      <c r="E28" s="23"/>
      <c r="F28" s="28"/>
    </row>
    <row r="29" spans="1:21" x14ac:dyDescent="0.25">
      <c r="E29" s="23"/>
      <c r="F29" s="28">
        <v>150</v>
      </c>
    </row>
    <row r="30" spans="1:21" x14ac:dyDescent="0.25">
      <c r="E30" s="23"/>
      <c r="F30" s="28"/>
    </row>
    <row r="31" spans="1:21" x14ac:dyDescent="0.25">
      <c r="E31" s="23"/>
      <c r="F31" s="28"/>
    </row>
    <row r="32" spans="1:21" x14ac:dyDescent="0.25">
      <c r="E32" s="23"/>
      <c r="F32" s="28"/>
    </row>
    <row r="33" spans="5:6" x14ac:dyDescent="0.25">
      <c r="E33" s="23"/>
      <c r="F33" s="28"/>
    </row>
    <row r="34" spans="5:6" x14ac:dyDescent="0.25">
      <c r="E34" s="23"/>
      <c r="F34" s="28"/>
    </row>
    <row r="35" spans="5:6" x14ac:dyDescent="0.25">
      <c r="E35" s="23"/>
      <c r="F35" s="28"/>
    </row>
    <row r="36" spans="5:6" x14ac:dyDescent="0.25">
      <c r="E36" s="23"/>
      <c r="F36" s="28"/>
    </row>
    <row r="37" spans="5:6" x14ac:dyDescent="0.25">
      <c r="E37" s="23"/>
      <c r="F37" s="28"/>
    </row>
    <row r="38" spans="5:6" x14ac:dyDescent="0.25">
      <c r="E38" s="23"/>
      <c r="F38" s="28"/>
    </row>
    <row r="39" spans="5:6" x14ac:dyDescent="0.25">
      <c r="E39" s="23"/>
      <c r="F39" s="28"/>
    </row>
    <row r="40" spans="5:6" x14ac:dyDescent="0.25">
      <c r="E40" s="23"/>
      <c r="F40" s="28"/>
    </row>
    <row r="41" spans="5:6" x14ac:dyDescent="0.25">
      <c r="E41" s="23"/>
      <c r="F41" s="28"/>
    </row>
    <row r="42" spans="5:6" x14ac:dyDescent="0.25">
      <c r="E42" s="23"/>
      <c r="F42" s="28"/>
    </row>
  </sheetData>
  <autoFilter ref="E3:G19"/>
  <sortState ref="A3:T37">
    <sortCondition ref="A3:A37"/>
  </sortState>
  <mergeCells count="6">
    <mergeCell ref="K2:P2"/>
    <mergeCell ref="R2:T2"/>
    <mergeCell ref="C2:I2"/>
    <mergeCell ref="C1:I1"/>
    <mergeCell ref="R1:T1"/>
    <mergeCell ref="K1:P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A5" sqref="A5"/>
    </sheetView>
  </sheetViews>
  <sheetFormatPr defaultRowHeight="15" x14ac:dyDescent="0.25"/>
  <sheetData>
    <row r="1" spans="1:11" x14ac:dyDescent="0.25">
      <c r="A1" s="4" t="s">
        <v>52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s="1" customFormat="1" x14ac:dyDescent="0.25">
      <c r="A2" s="1" t="s">
        <v>53</v>
      </c>
    </row>
    <row r="3" spans="1:11" x14ac:dyDescent="0.25">
      <c r="A3" t="s">
        <v>54</v>
      </c>
    </row>
    <row r="4" spans="1:11" x14ac:dyDescent="0.25">
      <c r="A4" t="s">
        <v>21</v>
      </c>
    </row>
    <row r="5" spans="1:11" x14ac:dyDescent="0.25">
      <c r="A5" t="s">
        <v>55</v>
      </c>
    </row>
    <row r="6" spans="1:11" x14ac:dyDescent="0.25">
      <c r="A6" t="s">
        <v>56</v>
      </c>
    </row>
    <row r="7" spans="1:11" x14ac:dyDescent="0.25">
      <c r="A7" t="s">
        <v>22</v>
      </c>
    </row>
    <row r="8" spans="1:11" x14ac:dyDescent="0.25">
      <c r="A8" t="s">
        <v>57</v>
      </c>
    </row>
    <row r="9" spans="1:11" x14ac:dyDescent="0.25">
      <c r="A9" t="s">
        <v>58</v>
      </c>
    </row>
    <row r="11" spans="1:11" x14ac:dyDescent="0.25">
      <c r="A11" t="s">
        <v>23</v>
      </c>
    </row>
    <row r="12" spans="1:11" x14ac:dyDescent="0.25">
      <c r="A12" t="s">
        <v>24</v>
      </c>
    </row>
    <row r="13" spans="1:11" x14ac:dyDescent="0.25">
      <c r="A13" t="s">
        <v>59</v>
      </c>
    </row>
    <row r="15" spans="1:11" x14ac:dyDescent="0.25">
      <c r="A15" t="s">
        <v>61</v>
      </c>
    </row>
    <row r="17" spans="1:18" x14ac:dyDescent="0.25">
      <c r="A17" t="s">
        <v>25</v>
      </c>
    </row>
    <row r="19" spans="1:18" x14ac:dyDescent="0.25">
      <c r="A19" t="s">
        <v>60</v>
      </c>
    </row>
    <row r="21" spans="1:18" x14ac:dyDescent="0.25">
      <c r="A21" t="s">
        <v>33</v>
      </c>
    </row>
    <row r="25" spans="1:18" x14ac:dyDescent="0.25">
      <c r="R25">
        <v>73500</v>
      </c>
    </row>
    <row r="26" spans="1:18" x14ac:dyDescent="0.25">
      <c r="R26">
        <f>R25/18</f>
        <v>4083.3333333333335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5" sqref="B15"/>
    </sheetView>
  </sheetViews>
  <sheetFormatPr defaultRowHeight="15" x14ac:dyDescent="0.25"/>
  <cols>
    <col min="1" max="3" width="35.7109375" customWidth="1"/>
  </cols>
  <sheetData>
    <row r="1" spans="1:3" x14ac:dyDescent="0.25">
      <c r="A1" s="3" t="s">
        <v>18</v>
      </c>
      <c r="B1" s="3" t="s">
        <v>19</v>
      </c>
      <c r="C1" s="3" t="s">
        <v>20</v>
      </c>
    </row>
    <row r="2" spans="1:3" x14ac:dyDescent="0.25">
      <c r="A2" s="2"/>
      <c r="B2" s="2"/>
      <c r="C2" s="2"/>
    </row>
    <row r="3" spans="1:3" x14ac:dyDescent="0.25">
      <c r="A3" s="2" t="s">
        <v>36</v>
      </c>
      <c r="B3" s="2" t="s">
        <v>62</v>
      </c>
      <c r="C3" s="2" t="s">
        <v>63</v>
      </c>
    </row>
    <row r="4" spans="1:3" x14ac:dyDescent="0.25">
      <c r="A4" s="2"/>
      <c r="B4" s="2"/>
      <c r="C4" s="2"/>
    </row>
    <row r="5" spans="1:3" x14ac:dyDescent="0.25">
      <c r="A5" s="2" t="s">
        <v>74</v>
      </c>
      <c r="B5" s="2" t="s">
        <v>64</v>
      </c>
      <c r="C5" s="2" t="s">
        <v>73</v>
      </c>
    </row>
    <row r="6" spans="1:3" x14ac:dyDescent="0.25">
      <c r="A6" s="2"/>
      <c r="B6" s="2"/>
      <c r="C6" s="2"/>
    </row>
    <row r="7" spans="1:3" x14ac:dyDescent="0.25">
      <c r="A7" s="2" t="s">
        <v>65</v>
      </c>
      <c r="B7" s="2" t="s">
        <v>42</v>
      </c>
      <c r="C7" s="2" t="s">
        <v>89</v>
      </c>
    </row>
    <row r="8" spans="1:3" x14ac:dyDescent="0.25">
      <c r="A8" s="2"/>
      <c r="B8" s="2"/>
      <c r="C8" s="2"/>
    </row>
    <row r="9" spans="1:3" x14ac:dyDescent="0.25">
      <c r="A9" s="2" t="s">
        <v>90</v>
      </c>
      <c r="B9" t="s">
        <v>42</v>
      </c>
      <c r="C9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5" sqref="A15"/>
    </sheetView>
  </sheetViews>
  <sheetFormatPr defaultRowHeight="15" x14ac:dyDescent="0.25"/>
  <sheetData>
    <row r="1" spans="1:1" x14ac:dyDescent="0.25">
      <c r="A1" t="s">
        <v>28</v>
      </c>
    </row>
    <row r="3" spans="1:1" x14ac:dyDescent="0.25">
      <c r="A3" t="s">
        <v>29</v>
      </c>
    </row>
    <row r="5" spans="1:1" x14ac:dyDescent="0.25">
      <c r="A5" t="s">
        <v>32</v>
      </c>
    </row>
    <row r="7" spans="1:1" x14ac:dyDescent="0.25">
      <c r="A7" t="s">
        <v>26</v>
      </c>
    </row>
    <row r="9" spans="1:1" x14ac:dyDescent="0.25">
      <c r="A9" t="s">
        <v>27</v>
      </c>
    </row>
    <row r="11" spans="1:1" x14ac:dyDescent="0.25">
      <c r="A11" t="s">
        <v>31</v>
      </c>
    </row>
    <row r="13" spans="1:1" x14ac:dyDescent="0.25">
      <c r="A13" t="s">
        <v>30</v>
      </c>
    </row>
    <row r="15" spans="1:1" x14ac:dyDescent="0.25">
      <c r="A15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F8" sqref="F8"/>
    </sheetView>
  </sheetViews>
  <sheetFormatPr defaultColWidth="15.85546875" defaultRowHeight="15" x14ac:dyDescent="0.25"/>
  <cols>
    <col min="1" max="8" width="17" style="10" customWidth="1"/>
    <col min="9" max="16384" width="15.85546875" style="10"/>
  </cols>
  <sheetData>
    <row r="1" spans="1:13" x14ac:dyDescent="0.25">
      <c r="A1" s="33"/>
      <c r="B1" s="33" t="s">
        <v>71</v>
      </c>
      <c r="C1" s="33" t="s">
        <v>71</v>
      </c>
      <c r="D1" s="33" t="s">
        <v>71</v>
      </c>
      <c r="E1" s="33" t="s">
        <v>72</v>
      </c>
      <c r="F1" s="33" t="s">
        <v>72</v>
      </c>
      <c r="G1" s="33" t="s">
        <v>72</v>
      </c>
      <c r="H1" s="33" t="s">
        <v>72</v>
      </c>
      <c r="I1" s="32"/>
      <c r="J1" s="32"/>
      <c r="K1" s="32"/>
      <c r="L1" s="32"/>
      <c r="M1" s="32"/>
    </row>
    <row r="2" spans="1:13" x14ac:dyDescent="0.25">
      <c r="A2" s="33" t="s">
        <v>66</v>
      </c>
      <c r="B2" s="33">
        <v>1</v>
      </c>
      <c r="C2" s="33">
        <v>2</v>
      </c>
      <c r="D2" s="33">
        <v>3</v>
      </c>
      <c r="E2" s="33">
        <v>4</v>
      </c>
      <c r="F2" s="33">
        <v>5</v>
      </c>
      <c r="G2" s="33">
        <v>6</v>
      </c>
      <c r="H2" s="33">
        <v>7</v>
      </c>
      <c r="I2" s="32"/>
      <c r="J2" s="32"/>
      <c r="K2" s="32"/>
      <c r="L2" s="32"/>
      <c r="M2" s="32"/>
    </row>
    <row r="3" spans="1:13" x14ac:dyDescent="0.25">
      <c r="A3" s="33">
        <v>1</v>
      </c>
      <c r="B3" s="33" t="s">
        <v>15</v>
      </c>
      <c r="C3" s="33" t="s">
        <v>8</v>
      </c>
      <c r="D3" s="33" t="s">
        <v>3</v>
      </c>
      <c r="E3" s="33" t="s">
        <v>12</v>
      </c>
      <c r="F3" s="33" t="s">
        <v>67</v>
      </c>
      <c r="G3" s="33" t="s">
        <v>7</v>
      </c>
      <c r="H3" s="33" t="s">
        <v>68</v>
      </c>
      <c r="I3" s="32"/>
      <c r="J3" s="32"/>
      <c r="K3" s="32"/>
      <c r="L3" s="32"/>
      <c r="M3" s="32"/>
    </row>
    <row r="4" spans="1:13" x14ac:dyDescent="0.25">
      <c r="A4" s="33">
        <v>2</v>
      </c>
      <c r="B4" s="33" t="s">
        <v>16</v>
      </c>
      <c r="C4" s="33" t="s">
        <v>4</v>
      </c>
      <c r="D4" s="33" t="s">
        <v>10</v>
      </c>
      <c r="E4" s="33" t="s">
        <v>50</v>
      </c>
      <c r="F4" s="33" t="s">
        <v>69</v>
      </c>
      <c r="G4" s="33" t="s">
        <v>6</v>
      </c>
      <c r="H4" s="33" t="s">
        <v>14</v>
      </c>
      <c r="I4" s="32"/>
      <c r="J4" s="32"/>
      <c r="K4" s="32"/>
      <c r="L4" s="32"/>
      <c r="M4" s="32"/>
    </row>
    <row r="5" spans="1:13" x14ac:dyDescent="0.25">
      <c r="A5" s="33">
        <v>3</v>
      </c>
      <c r="B5" s="33"/>
      <c r="C5" s="33"/>
      <c r="D5" s="33"/>
      <c r="E5" s="33" t="s">
        <v>13</v>
      </c>
      <c r="F5" s="33" t="s">
        <v>0</v>
      </c>
      <c r="G5" s="33" t="s">
        <v>11</v>
      </c>
      <c r="H5" s="33" t="s">
        <v>9</v>
      </c>
      <c r="I5" s="32"/>
      <c r="J5" s="32"/>
      <c r="K5" s="32"/>
      <c r="L5" s="32"/>
      <c r="M5" s="32"/>
    </row>
    <row r="6" spans="1:13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</row>
    <row r="9" spans="1:13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G21" sqref="G21"/>
    </sheetView>
  </sheetViews>
  <sheetFormatPr defaultRowHeight="15" x14ac:dyDescent="0.25"/>
  <sheetData>
    <row r="1" spans="1:5" x14ac:dyDescent="0.25">
      <c r="A1" s="13" t="s">
        <v>45</v>
      </c>
    </row>
    <row r="2" spans="1:5" x14ac:dyDescent="0.25">
      <c r="A2">
        <v>79195</v>
      </c>
      <c r="B2" t="s">
        <v>86</v>
      </c>
    </row>
    <row r="3" spans="1:5" x14ac:dyDescent="0.25">
      <c r="A3">
        <f>120*16*10</f>
        <v>19200</v>
      </c>
      <c r="B3" t="s">
        <v>80</v>
      </c>
    </row>
    <row r="4" spans="1:5" x14ac:dyDescent="0.25">
      <c r="A4">
        <v>3434</v>
      </c>
      <c r="B4" t="s">
        <v>81</v>
      </c>
    </row>
    <row r="6" spans="1:5" x14ac:dyDescent="0.25">
      <c r="D6" s="14">
        <f>SUM(A2:A4)</f>
        <v>101829</v>
      </c>
      <c r="E6" s="15" t="s">
        <v>46</v>
      </c>
    </row>
    <row r="8" spans="1:5" x14ac:dyDescent="0.25">
      <c r="A8" s="12" t="s">
        <v>47</v>
      </c>
    </row>
    <row r="9" spans="1:5" x14ac:dyDescent="0.25">
      <c r="A9">
        <v>12800</v>
      </c>
      <c r="B9" t="s">
        <v>79</v>
      </c>
    </row>
    <row r="10" spans="1:5" x14ac:dyDescent="0.25">
      <c r="A10">
        <v>7500</v>
      </c>
      <c r="B10" t="s">
        <v>85</v>
      </c>
    </row>
    <row r="11" spans="1:5" x14ac:dyDescent="0.25">
      <c r="A11">
        <f>84528-9990</f>
        <v>74538</v>
      </c>
      <c r="B11" t="s">
        <v>87</v>
      </c>
    </row>
    <row r="12" spans="1:5" x14ac:dyDescent="0.25">
      <c r="A12">
        <v>2400</v>
      </c>
      <c r="B12" t="s">
        <v>82</v>
      </c>
    </row>
    <row r="13" spans="1:5" x14ac:dyDescent="0.25">
      <c r="A13">
        <v>1900</v>
      </c>
      <c r="B13" t="s">
        <v>83</v>
      </c>
    </row>
    <row r="14" spans="1:5" x14ac:dyDescent="0.25">
      <c r="A14">
        <v>3500</v>
      </c>
      <c r="B14" t="s">
        <v>84</v>
      </c>
    </row>
    <row r="16" spans="1:5" x14ac:dyDescent="0.25">
      <c r="D16" s="16">
        <f>SUM(A9:A14)</f>
        <v>102638</v>
      </c>
      <c r="E16" s="17" t="s">
        <v>46</v>
      </c>
    </row>
    <row r="18" spans="1:5" x14ac:dyDescent="0.25">
      <c r="D18" s="16">
        <f>D16-D6</f>
        <v>809</v>
      </c>
      <c r="E18" s="17" t="s">
        <v>48</v>
      </c>
    </row>
    <row r="19" spans="1:5" x14ac:dyDescent="0.25">
      <c r="D19" s="1"/>
    </row>
    <row r="20" spans="1:5" x14ac:dyDescent="0.25">
      <c r="A20" s="18"/>
    </row>
    <row r="25" spans="1:5" x14ac:dyDescent="0.25">
      <c r="D2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Sammanställning spelare_betaln</vt:lpstr>
      <vt:lpstr>Information</vt:lpstr>
      <vt:lpstr>Föräldrar</vt:lpstr>
      <vt:lpstr>Viktigt</vt:lpstr>
      <vt:lpstr>Rum</vt:lpstr>
      <vt:lpstr>Blad2</vt:lpstr>
    </vt:vector>
  </TitlesOfParts>
  <Company>Intrum Juustitia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Fredrik Andersson</dc:creator>
  <cp:lastModifiedBy>Fredrik Andersson</cp:lastModifiedBy>
  <dcterms:created xsi:type="dcterms:W3CDTF">2017-09-22T13:24:11Z</dcterms:created>
  <dcterms:modified xsi:type="dcterms:W3CDTF">2019-07-01T08:52:43Z</dcterms:modified>
</cp:coreProperties>
</file>