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285" windowHeight="7530" tabRatio="702"/>
  </bookViews>
  <sheets>
    <sheet name="Sammanställning spelare_betaln" sheetId="1" r:id="rId1"/>
    <sheet name="Information" sheetId="3" r:id="rId2"/>
    <sheet name="Föräldrar" sheetId="2" r:id="rId3"/>
    <sheet name="Viktigt" sheetId="4" r:id="rId4"/>
    <sheet name="Deltagare lista" sheetId="6" r:id="rId5"/>
    <sheet name="Rum" sheetId="8" r:id="rId6"/>
    <sheet name="Sammanställning handpenning" sheetId="7" r:id="rId7"/>
    <sheet name="Blad2" sheetId="9" r:id="rId8"/>
  </sheets>
  <definedNames>
    <definedName name="_xlnm._FilterDatabase" localSheetId="0" hidden="1">'Sammanställning spelare_betaln'!$D$3:$H$38</definedName>
  </definedNames>
  <calcPr calcId="145621"/>
</workbook>
</file>

<file path=xl/calcChain.xml><?xml version="1.0" encoding="utf-8"?>
<calcChain xmlns="http://schemas.openxmlformats.org/spreadsheetml/2006/main">
  <c r="V46" i="1" l="1"/>
  <c r="D15" i="9"/>
  <c r="C10" i="9"/>
  <c r="C24" i="9"/>
  <c r="C22" i="9"/>
  <c r="D25" i="9" s="1"/>
  <c r="C14" i="9"/>
  <c r="C13" i="9"/>
  <c r="C12" i="9"/>
  <c r="R36" i="1" l="1"/>
  <c r="O15" i="1" l="1"/>
  <c r="T22" i="1"/>
  <c r="T11" i="1"/>
  <c r="O18" i="1"/>
  <c r="O6" i="1"/>
  <c r="I40" i="1"/>
  <c r="U24" i="1"/>
  <c r="U23" i="1"/>
  <c r="U22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6" i="1"/>
  <c r="U5" i="1"/>
  <c r="U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C4" i="9"/>
  <c r="J30" i="1"/>
  <c r="J18" i="1"/>
  <c r="J37" i="1"/>
  <c r="J5" i="1"/>
  <c r="J40" i="1" s="1"/>
  <c r="V11" i="1" l="1"/>
  <c r="Q35" i="1"/>
  <c r="Q34" i="1"/>
  <c r="Q33" i="1"/>
  <c r="Q31" i="1"/>
  <c r="Q28" i="1"/>
  <c r="Q25" i="1"/>
  <c r="Q20" i="1"/>
  <c r="Q19" i="1"/>
  <c r="Q18" i="1"/>
  <c r="Q16" i="1"/>
  <c r="Q12" i="1"/>
  <c r="Q8" i="1"/>
  <c r="Q7" i="1"/>
  <c r="Q6" i="1"/>
  <c r="Q4" i="1"/>
  <c r="G40" i="1"/>
  <c r="Q40" i="1" l="1"/>
  <c r="P40" i="1"/>
  <c r="F40" i="1"/>
  <c r="U40" i="1" l="1"/>
  <c r="R34" i="1"/>
  <c r="M37" i="1"/>
  <c r="M35" i="1"/>
  <c r="M33" i="1"/>
  <c r="M31" i="1"/>
  <c r="M30" i="1"/>
  <c r="M29" i="1"/>
  <c r="M27" i="1"/>
  <c r="M26" i="1"/>
  <c r="M20" i="1"/>
  <c r="M18" i="1"/>
  <c r="M16" i="1"/>
  <c r="M14" i="1"/>
  <c r="M13" i="1"/>
  <c r="M12" i="1"/>
  <c r="M9" i="1"/>
  <c r="M8" i="1"/>
  <c r="M7" i="1"/>
  <c r="T7" i="1" s="1"/>
  <c r="M6" i="1"/>
  <c r="M4" i="1"/>
  <c r="N6" i="1"/>
  <c r="N5" i="1"/>
  <c r="N4" i="1"/>
  <c r="N38" i="1"/>
  <c r="N37" i="1"/>
  <c r="N36" i="1"/>
  <c r="N35" i="1"/>
  <c r="N34" i="1"/>
  <c r="N33" i="1"/>
  <c r="N32" i="1"/>
  <c r="N31" i="1"/>
  <c r="N26" i="1"/>
  <c r="N25" i="1"/>
  <c r="N19" i="1"/>
  <c r="N18" i="1"/>
  <c r="N16" i="1"/>
  <c r="N15" i="1"/>
  <c r="N14" i="1"/>
  <c r="N12" i="1"/>
  <c r="N9" i="1"/>
  <c r="N8" i="1"/>
  <c r="M40" i="1" l="1"/>
  <c r="N40" i="1"/>
  <c r="D5" i="9"/>
  <c r="C11" i="9"/>
  <c r="C9" i="9"/>
  <c r="C3" i="9"/>
  <c r="C2" i="9"/>
  <c r="D4" i="9" s="1"/>
  <c r="D17" i="9" l="1"/>
  <c r="D19" i="9" s="1"/>
  <c r="D6" i="9"/>
  <c r="H15" i="1"/>
  <c r="E40" i="1"/>
  <c r="R15" i="1" l="1"/>
  <c r="R40" i="1" s="1"/>
  <c r="H40" i="1"/>
  <c r="C40" i="1"/>
  <c r="D40" i="1"/>
  <c r="L14" i="1" l="1"/>
  <c r="L15" i="1"/>
  <c r="L19" i="1"/>
  <c r="V21" i="1"/>
  <c r="V22" i="1"/>
  <c r="L23" i="1"/>
  <c r="L24" i="1"/>
  <c r="L25" i="1"/>
  <c r="L26" i="1"/>
  <c r="L27" i="1"/>
  <c r="L28" i="1"/>
  <c r="L30" i="1"/>
  <c r="L34" i="1"/>
  <c r="L35" i="1"/>
  <c r="L38" i="1"/>
  <c r="L4" i="1"/>
  <c r="T4" i="1" s="1"/>
  <c r="L5" i="1"/>
  <c r="L6" i="1"/>
  <c r="V7" i="1"/>
  <c r="L8" i="1"/>
  <c r="L9" i="1"/>
  <c r="L12" i="1"/>
  <c r="L13" i="1"/>
  <c r="L16" i="1"/>
  <c r="L17" i="1"/>
  <c r="L18" i="1"/>
  <c r="L20" i="1"/>
  <c r="L29" i="1"/>
  <c r="L31" i="1"/>
  <c r="L32" i="1"/>
  <c r="L33" i="1"/>
  <c r="L36" i="1"/>
  <c r="L37" i="1"/>
  <c r="L10" i="1"/>
  <c r="T36" i="1" l="1"/>
  <c r="V36" i="1" s="1"/>
  <c r="T29" i="1"/>
  <c r="V29" i="1" s="1"/>
  <c r="T16" i="1"/>
  <c r="V16" i="1" s="1"/>
  <c r="T8" i="1"/>
  <c r="V8" i="1" s="1"/>
  <c r="T30" i="1"/>
  <c r="V30" i="1" s="1"/>
  <c r="T25" i="1"/>
  <c r="V25" i="1" s="1"/>
  <c r="T33" i="1"/>
  <c r="V33" i="1" s="1"/>
  <c r="T20" i="1"/>
  <c r="V20" i="1" s="1"/>
  <c r="T38" i="1"/>
  <c r="V38" i="1" s="1"/>
  <c r="T28" i="1"/>
  <c r="V28" i="1" s="1"/>
  <c r="T24" i="1"/>
  <c r="V24" i="1" s="1"/>
  <c r="T19" i="1"/>
  <c r="V19" i="1" s="1"/>
  <c r="T10" i="1"/>
  <c r="V10" i="1" s="1"/>
  <c r="T32" i="1"/>
  <c r="V32" i="1" s="1"/>
  <c r="T18" i="1"/>
  <c r="V18" i="1" s="1"/>
  <c r="T12" i="1"/>
  <c r="V12" i="1" s="1"/>
  <c r="T6" i="1"/>
  <c r="V6" i="1" s="1"/>
  <c r="T35" i="1"/>
  <c r="V35" i="1" s="1"/>
  <c r="T27" i="1"/>
  <c r="V27" i="1" s="1"/>
  <c r="T23" i="1"/>
  <c r="V23" i="1" s="1"/>
  <c r="T15" i="1"/>
  <c r="V15" i="1" s="1"/>
  <c r="T37" i="1"/>
  <c r="V37" i="1" s="1"/>
  <c r="T31" i="1"/>
  <c r="V31" i="1" s="1"/>
  <c r="T17" i="1"/>
  <c r="V17" i="1" s="1"/>
  <c r="T9" i="1"/>
  <c r="V9" i="1" s="1"/>
  <c r="T5" i="1"/>
  <c r="V5" i="1" s="1"/>
  <c r="T34" i="1"/>
  <c r="V34" i="1" s="1"/>
  <c r="T26" i="1"/>
  <c r="V26" i="1" s="1"/>
  <c r="T14" i="1"/>
  <c r="V14" i="1" s="1"/>
  <c r="T13" i="1"/>
  <c r="V13" i="1" s="1"/>
  <c r="L40" i="1"/>
  <c r="V4" i="1" l="1"/>
  <c r="V40" i="1" s="1"/>
  <c r="T40" i="1"/>
</calcChain>
</file>

<file path=xl/comments1.xml><?xml version="1.0" encoding="utf-8"?>
<comments xmlns="http://schemas.openxmlformats.org/spreadsheetml/2006/main">
  <authors>
    <author>Fredrik Andersson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Fredrik Andersson:</t>
        </r>
        <r>
          <rPr>
            <sz val="9"/>
            <color indexed="81"/>
            <rFont val="Tahoma"/>
            <family val="2"/>
          </rPr>
          <t xml:space="preserve">
Ska betala 3900 kr
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Fredrik Andersson:</t>
        </r>
        <r>
          <rPr>
            <sz val="9"/>
            <color indexed="81"/>
            <rFont val="Tahoma"/>
            <family val="2"/>
          </rPr>
          <t xml:space="preserve">
Ska betala 6000 kr
</t>
        </r>
      </text>
    </comment>
  </commentList>
</comments>
</file>

<file path=xl/sharedStrings.xml><?xml version="1.0" encoding="utf-8"?>
<sst xmlns="http://schemas.openxmlformats.org/spreadsheetml/2006/main" count="293" uniqueCount="142">
  <si>
    <t>Ludvig Lindhe</t>
  </si>
  <si>
    <t>Johannes Bentebra</t>
  </si>
  <si>
    <t>Kevin Hammarling</t>
  </si>
  <si>
    <t>Nils Gille</t>
  </si>
  <si>
    <t>Gustav Ingvast</t>
  </si>
  <si>
    <t>Valter Tegebro</t>
  </si>
  <si>
    <t>Leo Lund</t>
  </si>
  <si>
    <t>Hannes Lanz</t>
  </si>
  <si>
    <t>Isak Cervén</t>
  </si>
  <si>
    <t>Jonas Wikstad</t>
  </si>
  <si>
    <t>Gabriel Djos</t>
  </si>
  <si>
    <t>Tim Nordwall</t>
  </si>
  <si>
    <t>Isak Uselius</t>
  </si>
  <si>
    <t>Lucas Nordwall</t>
  </si>
  <si>
    <t>Mesken Rezai</t>
  </si>
  <si>
    <t>Hampus Björnstolpe</t>
  </si>
  <si>
    <t>Viktor Svensson</t>
  </si>
  <si>
    <t>Albin Holmberg</t>
  </si>
  <si>
    <t>Simon Hamberg</t>
  </si>
  <si>
    <t>Emil Ramqvist</t>
  </si>
  <si>
    <t>Anton Landberg</t>
  </si>
  <si>
    <t>Christoffer Dahlén</t>
  </si>
  <si>
    <t>Assar Wärnsberg</t>
  </si>
  <si>
    <t>Oscar Johansson</t>
  </si>
  <si>
    <t>Gustav Lindberg</t>
  </si>
  <si>
    <t>Victor Wolf</t>
  </si>
  <si>
    <t>Hampus Alvarsson</t>
  </si>
  <si>
    <t>Oskar Lundin</t>
  </si>
  <si>
    <t>Daniel Sandberg</t>
  </si>
  <si>
    <t>William Blundon</t>
  </si>
  <si>
    <t>Dante Törnqvist</t>
  </si>
  <si>
    <t>Filip Sundman</t>
  </si>
  <si>
    <t>Ledare</t>
  </si>
  <si>
    <t>Jerker Gustafsson</t>
  </si>
  <si>
    <t>Jerry Andersson</t>
  </si>
  <si>
    <t>Peter Lindbergh</t>
  </si>
  <si>
    <t>Roger Hamberg</t>
  </si>
  <si>
    <t>Fredrik Andersson</t>
  </si>
  <si>
    <t>Försäljningsaktivtet</t>
  </si>
  <si>
    <t>Ansvarig</t>
  </si>
  <si>
    <t>Period</t>
  </si>
  <si>
    <t>5 st ledare</t>
  </si>
  <si>
    <t>Resa tur &amp; retur ansvarar var och en för, prata gärna ihop er vid behov av samåkning via bil eller tåg</t>
  </si>
  <si>
    <t>Vi bor på Scandic Opalen, ligger mitt emot Scandinavium</t>
  </si>
  <si>
    <t>Blandat 2-bädds och 4-bädds rum</t>
  </si>
  <si>
    <t>Ledare ansvarar för rumsindelning</t>
  </si>
  <si>
    <t>Vi träffas i Göteborg söndag den 15 juli ca kl 18</t>
  </si>
  <si>
    <t>Hemresa from lunch lördagen den 21 juli</t>
  </si>
  <si>
    <t>Februari</t>
  </si>
  <si>
    <t>Mars</t>
  </si>
  <si>
    <t>April</t>
  </si>
  <si>
    <t>Vi behöver samordna försäljningsaktiviteter, förslag 1 aktivitet per månad, någon förälder ansvarar för respektive period</t>
  </si>
  <si>
    <t>Alla som säljer saker har ett lagkonto som subventionerar den egna kostnaden</t>
  </si>
  <si>
    <t>Vissa lagkostnader som alla delar på, ca 24 000 kr</t>
  </si>
  <si>
    <t>I spelaravgiften ingår deltagaravgift, boende, Gothia Card, frukost</t>
  </si>
  <si>
    <t>Fredrik samordnar en gemensam beställning av Gothia Card till medresenärer</t>
  </si>
  <si>
    <t xml:space="preserve">Alla tider och aktiviter på plats i Göteborg ska respekteras av alla </t>
  </si>
  <si>
    <t xml:space="preserve">Uttagning till matcher och speltid styr coacher på plats och respekteras av alla </t>
  </si>
  <si>
    <t>För att allt ska fungera smidigt på plats i Göteborg</t>
  </si>
  <si>
    <t>Frukost, lunch, middag äter vi gemensamt i möjligaste mån</t>
  </si>
  <si>
    <t xml:space="preserve">Om detta inte fungerar kan dels laget men också individuella spelare bli avstängda </t>
  </si>
  <si>
    <t>Ingen alkohol (gäller alla, även de som fyllt 18)</t>
  </si>
  <si>
    <t>Alla betalar in en handpenning om 1 000 kr senast 2018-02-28, betalas till BIF Plusgiro 500102-9, ange Gothia 2018 och spelarens namn</t>
  </si>
  <si>
    <t>Vid egen tid på hotellet, ute på stan, på Liseberg el dyl ska ingen vara själv</t>
  </si>
  <si>
    <t>Eget ansvar för personliga saker, evt inköp av åkband och fickpengar</t>
  </si>
  <si>
    <t>Övrig planering och förberedelse till match sker på plats i Göteborg</t>
  </si>
  <si>
    <t>Vi åker med 16+18 spelare (B16 &amp; B18), vktigt att alla som blivit uttagna bekräftar senast under februari att de ska med, undantag de 99or, där bara 2 st kan vara med</t>
  </si>
  <si>
    <t>Spelare</t>
  </si>
  <si>
    <t>Hugo Åhman</t>
  </si>
  <si>
    <t>Övrigt</t>
  </si>
  <si>
    <t>Annat?</t>
  </si>
  <si>
    <t>Junior Cup Eget arrangemang</t>
  </si>
  <si>
    <r>
      <rPr>
        <b/>
        <u/>
        <sz val="11"/>
        <color theme="1"/>
        <rFont val="Calibri"/>
        <family val="2"/>
        <scheme val="minor"/>
      </rPr>
      <t>INFOMÖTE KLUBBLOKALEN SÖNDAG 28/1 kl 18:00 - ALLA SKA NÄRVARA</t>
    </r>
    <r>
      <rPr>
        <sz val="11"/>
        <color theme="1"/>
        <rFont val="Calibri"/>
        <family val="2"/>
        <scheme val="minor"/>
      </rPr>
      <t xml:space="preserve"> - Någon kan gärna orda med lite hembakt</t>
    </r>
  </si>
  <si>
    <t>Kakförsäljning</t>
  </si>
  <si>
    <t>Mimmi Belin Svensson</t>
  </si>
  <si>
    <t>Newbody</t>
  </si>
  <si>
    <t>Ulrika Wallin Landberg</t>
  </si>
  <si>
    <t>Grillkol</t>
  </si>
  <si>
    <t>Johan Ramqvist</t>
  </si>
  <si>
    <t>Korv mm</t>
  </si>
  <si>
    <t>Thomas Wärnsberg/Roger Lindberg</t>
  </si>
  <si>
    <t>Denna ska vi försöka att ordna/Fredrik</t>
  </si>
  <si>
    <t>Träningströja/Cuptröja till spelarna</t>
  </si>
  <si>
    <t>Alex Neuman</t>
  </si>
  <si>
    <t>Beställning Munkjacka till alla supportrar?</t>
  </si>
  <si>
    <t>Sponsorer till Munkjacka?</t>
  </si>
  <si>
    <t>Banderoll BIF?</t>
  </si>
  <si>
    <t>Flaggor BIF?</t>
  </si>
  <si>
    <t>Inbetalning handpenning 1000 kr</t>
  </si>
  <si>
    <t>Inbetalning kakor</t>
  </si>
  <si>
    <t>Inbetalning grillkol</t>
  </si>
  <si>
    <t>Inbetalning korv</t>
  </si>
  <si>
    <t>Inbetalning klubbrabatt etc</t>
  </si>
  <si>
    <t>Summa förtjänst</t>
  </si>
  <si>
    <t>Att betala</t>
  </si>
  <si>
    <t>Inbetalning Newbody</t>
  </si>
  <si>
    <t>Handpenning</t>
  </si>
  <si>
    <t>Korv</t>
  </si>
  <si>
    <t>Klubbrabatt etc</t>
  </si>
  <si>
    <t>Alex Neumann</t>
  </si>
  <si>
    <t>Namn</t>
  </si>
  <si>
    <t>Datum</t>
  </si>
  <si>
    <t>Kakor</t>
  </si>
  <si>
    <t>Fredrik</t>
  </si>
  <si>
    <t>Camilla</t>
  </si>
  <si>
    <t>Ebba</t>
  </si>
  <si>
    <t>Roger</t>
  </si>
  <si>
    <t>Peter</t>
  </si>
  <si>
    <t>4-bäddsrum</t>
  </si>
  <si>
    <t>2-bäddsrum</t>
  </si>
  <si>
    <t>trippel</t>
  </si>
  <si>
    <t>Jerry</t>
  </si>
  <si>
    <t>Jerker</t>
  </si>
  <si>
    <t>Träningströja</t>
  </si>
  <si>
    <t>Jan-Juni</t>
  </si>
  <si>
    <t>FÖRTJÄNST - FÖRSÄLJNING</t>
  </si>
  <si>
    <t>Dennis Ekdahl</t>
  </si>
  <si>
    <t>Extra beställning Newbody</t>
  </si>
  <si>
    <t>Extra Gothia Card</t>
  </si>
  <si>
    <t xml:space="preserve">Spelaravgiften landar på ca 3 700 kr per spelare plus ca 1 000 kr per spelare för mat (update 9 juni, hotell 3795, mat 1200) </t>
  </si>
  <si>
    <t>Extra Newbody</t>
  </si>
  <si>
    <t>Kostnad</t>
  </si>
  <si>
    <t xml:space="preserve"> - 1 000 pga ändrad handpenning</t>
  </si>
  <si>
    <t>saknas 190 på korv (inbet 410)</t>
  </si>
  <si>
    <t>(inbetalt)</t>
  </si>
  <si>
    <t>Summa hotell</t>
  </si>
  <si>
    <t>Summa</t>
  </si>
  <si>
    <t>Spelare summa</t>
  </si>
  <si>
    <t>Sponsorer</t>
  </si>
  <si>
    <t>Intäkt</t>
  </si>
  <si>
    <t>Sponsor</t>
  </si>
  <si>
    <t>Summa mat spelare och ledare</t>
  </si>
  <si>
    <t>Mat summa, spelare och ledare (självkostnad)</t>
  </si>
  <si>
    <t>Trippelrum medresenär (självkostnad)</t>
  </si>
  <si>
    <t>(faktureras av Åsa)</t>
  </si>
  <si>
    <t>(Faktureras av Intersport)</t>
  </si>
  <si>
    <t>Kostnad tröjor</t>
  </si>
  <si>
    <t>varav extra hotellrum 3355</t>
  </si>
  <si>
    <t>netto</t>
  </si>
  <si>
    <t>KOSTNADER - FÖRSÄLJNING - OM RÖDMARKERAT BETALA DENNA SEPARAT</t>
  </si>
  <si>
    <t>SLUTBETALNING (OBS FÖRUTSÄTTER GRÖNMARKERAT PÅ KOSTNADER)</t>
  </si>
  <si>
    <t>Handpenning ej medföljande spelare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</si>
</sst>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6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16" fontId="3" fillId="5" borderId="0" xfId="0" applyNumberFormat="1" applyFont="1" applyFill="1" applyAlignment="1">
      <alignment horizontal="right" vertical="center" wrapText="1"/>
    </xf>
    <xf numFmtId="0" fontId="3" fillId="5" borderId="0" xfId="0" applyFont="1" applyFill="1" applyAlignment="1">
      <alignment vertical="center" wrapText="1"/>
    </xf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8" borderId="3" xfId="0" applyFill="1" applyBorder="1"/>
    <xf numFmtId="0" fontId="0" fillId="0" borderId="3" xfId="0" applyBorder="1"/>
    <xf numFmtId="0" fontId="0" fillId="9" borderId="2" xfId="0" applyFill="1" applyBorder="1"/>
    <xf numFmtId="0" fontId="0" fillId="10" borderId="2" xfId="0" applyFill="1" applyBorder="1"/>
    <xf numFmtId="3" fontId="0" fillId="0" borderId="2" xfId="0" applyNumberFormat="1" applyBorder="1"/>
    <xf numFmtId="3" fontId="0" fillId="0" borderId="0" xfId="0" applyNumberFormat="1"/>
    <xf numFmtId="3" fontId="0" fillId="0" borderId="6" xfId="0" applyNumberFormat="1" applyFill="1" applyBorder="1"/>
    <xf numFmtId="3" fontId="0" fillId="6" borderId="2" xfId="0" applyNumberFormat="1" applyFill="1" applyBorder="1"/>
    <xf numFmtId="3" fontId="0" fillId="10" borderId="2" xfId="0" applyNumberFormat="1" applyFill="1" applyBorder="1"/>
    <xf numFmtId="0" fontId="0" fillId="0" borderId="0" xfId="0" applyBorder="1"/>
    <xf numFmtId="3" fontId="0" fillId="0" borderId="3" xfId="0" applyNumberFormat="1" applyBorder="1"/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10" borderId="3" xfId="0" applyFill="1" applyBorder="1"/>
    <xf numFmtId="3" fontId="0" fillId="10" borderId="3" xfId="0" applyNumberForma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3" xfId="0" applyFill="1" applyBorder="1"/>
    <xf numFmtId="0" fontId="8" fillId="0" borderId="0" xfId="0" applyFont="1"/>
    <xf numFmtId="0" fontId="9" fillId="0" borderId="0" xfId="0" applyFont="1" applyFill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" fillId="0" borderId="1" xfId="0" applyFont="1" applyBorder="1"/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11" borderId="2" xfId="0" applyFill="1" applyBorder="1"/>
    <xf numFmtId="0" fontId="6" fillId="12" borderId="2" xfId="0" applyFont="1" applyFill="1" applyBorder="1"/>
    <xf numFmtId="0" fontId="0" fillId="6" borderId="0" xfId="0" applyFill="1"/>
    <xf numFmtId="0" fontId="13" fillId="0" borderId="0" xfId="0" applyFont="1" applyAlignment="1"/>
    <xf numFmtId="0" fontId="13" fillId="7" borderId="0" xfId="0" applyFont="1" applyFill="1" applyAlignment="1">
      <alignment horizontal="center"/>
    </xf>
    <xf numFmtId="0" fontId="13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152400</xdr:colOff>
      <xdr:row>0</xdr:row>
      <xdr:rowOff>152400</xdr:rowOff>
    </xdr:to>
    <xdr:pic>
      <xdr:nvPicPr>
        <xdr:cNvPr id="2" name="Bildobjekt 1" descr="https://g-content.laget.se/Images/Global/Icons/S/leve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0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152400</xdr:rowOff>
    </xdr:to>
    <xdr:pic>
      <xdr:nvPicPr>
        <xdr:cNvPr id="3" name="Bildobjekt 2" descr="https://g-content.laget.se/Images/Global/Icons/S/leve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152400</xdr:colOff>
      <xdr:row>2</xdr:row>
      <xdr:rowOff>152400</xdr:rowOff>
    </xdr:to>
    <xdr:pic>
      <xdr:nvPicPr>
        <xdr:cNvPr id="4" name="Bildobjekt 3" descr="https://g-content.laget.se/Images/Global/Icons/S/leve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0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152400</xdr:colOff>
      <xdr:row>2</xdr:row>
      <xdr:rowOff>152400</xdr:rowOff>
    </xdr:to>
    <xdr:pic>
      <xdr:nvPicPr>
        <xdr:cNvPr id="5" name="Bildobjekt 4" descr="https://g-content.laget.se/Images/Global/Icons/S/leve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152400</xdr:colOff>
      <xdr:row>3</xdr:row>
      <xdr:rowOff>152400</xdr:rowOff>
    </xdr:to>
    <xdr:pic>
      <xdr:nvPicPr>
        <xdr:cNvPr id="6" name="Bildobjekt 5" descr="https://g-content.laget.se/Images/Global/Icons/S/leve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6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1" sqref="C1:J1"/>
    </sheetView>
  </sheetViews>
  <sheetFormatPr defaultRowHeight="15" x14ac:dyDescent="0.25"/>
  <cols>
    <col min="1" max="1" width="22.7109375" bestFit="1" customWidth="1"/>
    <col min="2" max="2" width="22.7109375" customWidth="1"/>
    <col min="3" max="7" width="11.7109375" customWidth="1"/>
    <col min="8" max="8" width="11.7109375" style="22" customWidth="1"/>
    <col min="9" max="10" width="11.7109375" customWidth="1"/>
    <col min="11" max="11" width="2.85546875" customWidth="1"/>
    <col min="12" max="18" width="11.7109375" customWidth="1"/>
    <col min="19" max="19" width="2.5703125" customWidth="1"/>
    <col min="20" max="22" width="16.5703125" customWidth="1"/>
  </cols>
  <sheetData>
    <row r="1" spans="1:27" ht="42" customHeight="1" x14ac:dyDescent="0.35">
      <c r="C1" s="49">
        <v>1</v>
      </c>
      <c r="D1" s="49"/>
      <c r="E1" s="49"/>
      <c r="F1" s="49"/>
      <c r="G1" s="49"/>
      <c r="H1" s="49"/>
      <c r="I1" s="49"/>
      <c r="J1" s="49"/>
      <c r="T1" s="50">
        <v>2</v>
      </c>
      <c r="U1" s="50"/>
      <c r="V1" s="50"/>
      <c r="W1" s="48"/>
      <c r="X1" s="48"/>
      <c r="Y1" s="48"/>
      <c r="Z1" s="48"/>
      <c r="AA1" s="48"/>
    </row>
    <row r="2" spans="1:27" ht="39" customHeight="1" x14ac:dyDescent="0.25">
      <c r="C2" s="31" t="s">
        <v>139</v>
      </c>
      <c r="D2" s="32"/>
      <c r="E2" s="32"/>
      <c r="F2" s="32"/>
      <c r="G2" s="32"/>
      <c r="H2" s="32"/>
      <c r="I2" s="32"/>
      <c r="J2" s="32"/>
      <c r="L2" s="28" t="s">
        <v>115</v>
      </c>
      <c r="M2" s="29"/>
      <c r="N2" s="29"/>
      <c r="O2" s="29"/>
      <c r="P2" s="29"/>
      <c r="Q2" s="29"/>
      <c r="R2" s="30"/>
      <c r="T2" s="42" t="s">
        <v>140</v>
      </c>
      <c r="U2" s="43"/>
      <c r="V2" s="44"/>
    </row>
    <row r="3" spans="1:27" ht="46.5" customHeight="1" x14ac:dyDescent="0.25">
      <c r="A3" s="1" t="s">
        <v>67</v>
      </c>
      <c r="B3" s="1"/>
      <c r="C3" s="6" t="s">
        <v>88</v>
      </c>
      <c r="D3" s="6" t="s">
        <v>89</v>
      </c>
      <c r="E3" s="6" t="s">
        <v>95</v>
      </c>
      <c r="F3" s="24" t="s">
        <v>90</v>
      </c>
      <c r="G3" s="25" t="s">
        <v>91</v>
      </c>
      <c r="H3" s="24" t="s">
        <v>92</v>
      </c>
      <c r="I3" s="24" t="s">
        <v>117</v>
      </c>
      <c r="J3" s="24" t="s">
        <v>118</v>
      </c>
      <c r="K3" s="5"/>
      <c r="L3" s="6" t="s">
        <v>96</v>
      </c>
      <c r="M3" s="6" t="s">
        <v>102</v>
      </c>
      <c r="N3" s="6" t="s">
        <v>75</v>
      </c>
      <c r="O3" s="6" t="s">
        <v>120</v>
      </c>
      <c r="P3" s="6" t="s">
        <v>77</v>
      </c>
      <c r="Q3" s="6" t="s">
        <v>97</v>
      </c>
      <c r="R3" s="6" t="s">
        <v>98</v>
      </c>
      <c r="T3" s="7" t="s">
        <v>93</v>
      </c>
      <c r="U3" s="7" t="s">
        <v>121</v>
      </c>
      <c r="V3" s="7" t="s">
        <v>94</v>
      </c>
    </row>
    <row r="4" spans="1:27" x14ac:dyDescent="0.25">
      <c r="A4" s="45" t="s">
        <v>17</v>
      </c>
      <c r="B4" s="45"/>
      <c r="C4" s="16">
        <v>1000</v>
      </c>
      <c r="D4" s="16">
        <v>1050</v>
      </c>
      <c r="E4" s="16">
        <v>3750</v>
      </c>
      <c r="F4" s="7"/>
      <c r="G4" s="26">
        <v>3300</v>
      </c>
      <c r="H4" s="16">
        <v>1260</v>
      </c>
      <c r="I4" s="16">
        <v>150</v>
      </c>
      <c r="J4" s="7"/>
      <c r="L4" s="17">
        <f>C4</f>
        <v>1000</v>
      </c>
      <c r="M4" s="7">
        <f>(D4/50)*20</f>
        <v>420</v>
      </c>
      <c r="N4" s="7">
        <f>(E4/150)*37</f>
        <v>925</v>
      </c>
      <c r="O4" s="7"/>
      <c r="P4" s="7"/>
      <c r="Q4" s="7">
        <f>G4/300*90</f>
        <v>990</v>
      </c>
      <c r="R4" s="7"/>
      <c r="T4" s="17">
        <f>L4+M4+N4+P4+Q4+R4+O4</f>
        <v>3335</v>
      </c>
      <c r="U4" s="17">
        <f t="shared" ref="U4:U24" si="0">3795+1200</f>
        <v>4995</v>
      </c>
      <c r="V4" s="20">
        <f t="shared" ref="V4:V38" si="1">U4-T4</f>
        <v>1660</v>
      </c>
    </row>
    <row r="5" spans="1:27" x14ac:dyDescent="0.25">
      <c r="A5" s="45" t="s">
        <v>83</v>
      </c>
      <c r="B5" s="45" t="s">
        <v>123</v>
      </c>
      <c r="C5" s="16">
        <v>1000</v>
      </c>
      <c r="D5" s="7"/>
      <c r="E5" s="16">
        <v>7050</v>
      </c>
      <c r="F5" s="16">
        <v>700</v>
      </c>
      <c r="G5" s="34">
        <v>190</v>
      </c>
      <c r="H5" s="7"/>
      <c r="I5" s="7"/>
      <c r="J5" s="10">
        <f>350*3</f>
        <v>1050</v>
      </c>
      <c r="L5" s="17">
        <f>C5</f>
        <v>1000</v>
      </c>
      <c r="M5" s="7"/>
      <c r="N5" s="7">
        <f>(E5/150)*37</f>
        <v>1739</v>
      </c>
      <c r="O5" s="7"/>
      <c r="P5" s="7">
        <v>200.55</v>
      </c>
      <c r="Q5" s="7">
        <v>180</v>
      </c>
      <c r="R5" s="7"/>
      <c r="T5" s="17">
        <f t="shared" ref="T5:T38" si="2">L5+M5+N5+P5+Q5+R5+O5</f>
        <v>3119.55</v>
      </c>
      <c r="U5" s="17">
        <f t="shared" si="0"/>
        <v>4995</v>
      </c>
      <c r="V5" s="20">
        <f t="shared" si="1"/>
        <v>1875.4499999999998</v>
      </c>
    </row>
    <row r="6" spans="1:27" x14ac:dyDescent="0.25">
      <c r="A6" s="45" t="s">
        <v>20</v>
      </c>
      <c r="B6" s="45"/>
      <c r="C6" s="16">
        <v>1000</v>
      </c>
      <c r="D6" s="16">
        <v>100</v>
      </c>
      <c r="E6" s="16">
        <v>6000</v>
      </c>
      <c r="F6" s="16">
        <v>280</v>
      </c>
      <c r="G6" s="26">
        <v>9600</v>
      </c>
      <c r="H6" s="7"/>
      <c r="I6" s="16">
        <v>750</v>
      </c>
      <c r="J6" s="10">
        <v>700</v>
      </c>
      <c r="L6" s="17">
        <f>C6</f>
        <v>1000</v>
      </c>
      <c r="M6" s="7">
        <f>(D6/50)*20</f>
        <v>40</v>
      </c>
      <c r="N6" s="7">
        <f>(E6/150)*37</f>
        <v>1480</v>
      </c>
      <c r="O6" s="7">
        <f>6*37</f>
        <v>222</v>
      </c>
      <c r="P6" s="7">
        <v>80.22</v>
      </c>
      <c r="Q6" s="7">
        <f>G6/300*90</f>
        <v>2880</v>
      </c>
      <c r="R6" s="7"/>
      <c r="T6" s="17">
        <f t="shared" si="2"/>
        <v>5702.2199999999993</v>
      </c>
      <c r="U6" s="17">
        <f t="shared" si="0"/>
        <v>4995</v>
      </c>
      <c r="V6" s="17">
        <f t="shared" si="1"/>
        <v>-707.21999999999935</v>
      </c>
    </row>
    <row r="7" spans="1:27" x14ac:dyDescent="0.25">
      <c r="A7" s="46" t="s">
        <v>22</v>
      </c>
      <c r="B7" s="46"/>
      <c r="C7" s="20">
        <v>1000</v>
      </c>
      <c r="D7" s="21">
        <v>1050</v>
      </c>
      <c r="E7" s="17"/>
      <c r="F7" s="21">
        <v>700</v>
      </c>
      <c r="G7" s="27">
        <v>600</v>
      </c>
      <c r="H7" s="17"/>
      <c r="I7" s="17"/>
      <c r="J7" s="17"/>
      <c r="L7" s="17">
        <v>0</v>
      </c>
      <c r="M7" s="17">
        <f>(D7/50)*20</f>
        <v>420</v>
      </c>
      <c r="N7" s="17"/>
      <c r="O7" s="17"/>
      <c r="P7" s="17">
        <v>200.55</v>
      </c>
      <c r="Q7" s="17">
        <f>G7/300*90</f>
        <v>180</v>
      </c>
      <c r="R7" s="17"/>
      <c r="S7" s="18"/>
      <c r="T7" s="17">
        <f t="shared" si="2"/>
        <v>800.55</v>
      </c>
      <c r="U7" s="17">
        <v>1000</v>
      </c>
      <c r="V7" s="20">
        <f t="shared" si="1"/>
        <v>199.45000000000005</v>
      </c>
    </row>
    <row r="8" spans="1:27" x14ac:dyDescent="0.25">
      <c r="A8" s="45" t="s">
        <v>21</v>
      </c>
      <c r="B8" s="45"/>
      <c r="C8" s="21">
        <v>1000</v>
      </c>
      <c r="D8" s="21">
        <v>1550</v>
      </c>
      <c r="E8" s="21">
        <v>1200</v>
      </c>
      <c r="F8" s="21">
        <v>1099</v>
      </c>
      <c r="G8" s="27">
        <v>2400</v>
      </c>
      <c r="H8" s="17"/>
      <c r="I8" s="17"/>
      <c r="J8" s="17"/>
      <c r="L8" s="17">
        <f>C8</f>
        <v>1000</v>
      </c>
      <c r="M8" s="17">
        <f>(D8/50)*20</f>
        <v>620</v>
      </c>
      <c r="N8" s="17">
        <f>(E8/150)*37</f>
        <v>296</v>
      </c>
      <c r="O8" s="17"/>
      <c r="P8" s="17">
        <v>240.66</v>
      </c>
      <c r="Q8" s="17">
        <f>G8/300*90</f>
        <v>720</v>
      </c>
      <c r="R8" s="17"/>
      <c r="S8" s="18"/>
      <c r="T8" s="17">
        <f t="shared" si="2"/>
        <v>2876.66</v>
      </c>
      <c r="U8" s="17">
        <f t="shared" si="0"/>
        <v>4995</v>
      </c>
      <c r="V8" s="20">
        <f t="shared" si="1"/>
        <v>2118.34</v>
      </c>
    </row>
    <row r="9" spans="1:27" x14ac:dyDescent="0.25">
      <c r="A9" s="45" t="s">
        <v>28</v>
      </c>
      <c r="B9" s="45"/>
      <c r="C9" s="21">
        <v>1000</v>
      </c>
      <c r="D9" s="21">
        <v>650</v>
      </c>
      <c r="E9" s="21">
        <v>3600</v>
      </c>
      <c r="F9" s="17"/>
      <c r="G9" s="23"/>
      <c r="H9" s="17"/>
      <c r="I9" s="17"/>
      <c r="J9" s="20">
        <v>350</v>
      </c>
      <c r="L9" s="17">
        <f>C9</f>
        <v>1000</v>
      </c>
      <c r="M9" s="17">
        <f>(D9/50)*20</f>
        <v>260</v>
      </c>
      <c r="N9" s="17">
        <f>(E9/150)*37</f>
        <v>888</v>
      </c>
      <c r="O9" s="17"/>
      <c r="P9" s="17"/>
      <c r="Q9" s="17"/>
      <c r="R9" s="17"/>
      <c r="S9" s="18"/>
      <c r="T9" s="17">
        <f t="shared" si="2"/>
        <v>2148</v>
      </c>
      <c r="U9" s="17">
        <f t="shared" si="0"/>
        <v>4995</v>
      </c>
      <c r="V9" s="21">
        <f t="shared" si="1"/>
        <v>2847</v>
      </c>
    </row>
    <row r="10" spans="1:27" x14ac:dyDescent="0.25">
      <c r="A10" s="45" t="s">
        <v>30</v>
      </c>
      <c r="B10" s="45"/>
      <c r="C10" s="21">
        <v>1000</v>
      </c>
      <c r="D10" s="17"/>
      <c r="E10" s="17"/>
      <c r="F10" s="17"/>
      <c r="G10" s="23"/>
      <c r="H10" s="17"/>
      <c r="I10" s="17"/>
      <c r="J10" s="17"/>
      <c r="L10" s="17">
        <f>C10</f>
        <v>1000</v>
      </c>
      <c r="M10" s="17"/>
      <c r="N10" s="17"/>
      <c r="O10" s="17"/>
      <c r="P10" s="17"/>
      <c r="Q10" s="17"/>
      <c r="R10" s="17"/>
      <c r="S10" s="18"/>
      <c r="T10" s="17">
        <f t="shared" si="2"/>
        <v>1000</v>
      </c>
      <c r="U10" s="17">
        <f t="shared" si="0"/>
        <v>4995</v>
      </c>
      <c r="V10" s="20">
        <f t="shared" si="1"/>
        <v>3995</v>
      </c>
    </row>
    <row r="11" spans="1:27" x14ac:dyDescent="0.25">
      <c r="A11" s="45" t="s">
        <v>116</v>
      </c>
      <c r="B11" s="45"/>
      <c r="C11" s="17"/>
      <c r="D11" s="17"/>
      <c r="E11" s="17"/>
      <c r="F11" s="17"/>
      <c r="G11" s="23"/>
      <c r="H11" s="17"/>
      <c r="I11" s="17"/>
      <c r="J11" s="20">
        <v>350</v>
      </c>
      <c r="L11" s="17">
        <v>0</v>
      </c>
      <c r="M11" s="17"/>
      <c r="N11" s="17"/>
      <c r="O11" s="17"/>
      <c r="P11" s="17"/>
      <c r="Q11" s="17"/>
      <c r="R11" s="17"/>
      <c r="S11" s="18"/>
      <c r="T11" s="17">
        <f t="shared" si="2"/>
        <v>0</v>
      </c>
      <c r="U11" s="17">
        <f t="shared" si="0"/>
        <v>4995</v>
      </c>
      <c r="V11" s="20">
        <f t="shared" si="1"/>
        <v>4995</v>
      </c>
    </row>
    <row r="12" spans="1:27" x14ac:dyDescent="0.25">
      <c r="A12" s="45" t="s">
        <v>19</v>
      </c>
      <c r="B12" s="45"/>
      <c r="C12" s="21">
        <v>2000</v>
      </c>
      <c r="D12" s="21">
        <v>1450</v>
      </c>
      <c r="E12" s="21">
        <v>3600</v>
      </c>
      <c r="F12" s="21">
        <v>560</v>
      </c>
      <c r="G12" s="27">
        <v>2100</v>
      </c>
      <c r="H12" s="17"/>
      <c r="I12" s="17"/>
      <c r="J12" s="21">
        <v>350</v>
      </c>
      <c r="L12" s="17">
        <f t="shared" ref="L12:L20" si="3">C12</f>
        <v>2000</v>
      </c>
      <c r="M12" s="17">
        <f>(D12/50)*20</f>
        <v>580</v>
      </c>
      <c r="N12" s="17">
        <f>(E12/150)*37</f>
        <v>888</v>
      </c>
      <c r="O12" s="17"/>
      <c r="P12" s="17">
        <v>151.44</v>
      </c>
      <c r="Q12" s="17">
        <f>G12/300*90</f>
        <v>630</v>
      </c>
      <c r="R12" s="17"/>
      <c r="S12" s="18"/>
      <c r="T12" s="17">
        <f t="shared" si="2"/>
        <v>4249.4400000000005</v>
      </c>
      <c r="U12" s="17">
        <f t="shared" si="0"/>
        <v>4995</v>
      </c>
      <c r="V12" s="20">
        <f t="shared" si="1"/>
        <v>745.55999999999949</v>
      </c>
    </row>
    <row r="13" spans="1:27" x14ac:dyDescent="0.25">
      <c r="A13" s="45" t="s">
        <v>31</v>
      </c>
      <c r="B13" s="45" t="s">
        <v>122</v>
      </c>
      <c r="C13" s="21">
        <v>1000</v>
      </c>
      <c r="D13" s="21">
        <v>1150</v>
      </c>
      <c r="E13" s="17"/>
      <c r="F13" s="17"/>
      <c r="G13" s="23"/>
      <c r="H13" s="17"/>
      <c r="I13" s="17"/>
      <c r="J13" s="17"/>
      <c r="L13" s="17">
        <f t="shared" si="3"/>
        <v>1000</v>
      </c>
      <c r="M13" s="17">
        <f>(D13/50)*20</f>
        <v>460</v>
      </c>
      <c r="N13" s="17"/>
      <c r="O13" s="17"/>
      <c r="P13" s="17"/>
      <c r="Q13" s="17"/>
      <c r="R13" s="17"/>
      <c r="S13" s="18"/>
      <c r="T13" s="17">
        <f t="shared" si="2"/>
        <v>1460</v>
      </c>
      <c r="U13" s="17">
        <f t="shared" si="0"/>
        <v>4995</v>
      </c>
      <c r="V13" s="20">
        <f>U13-T13-W13</f>
        <v>1000</v>
      </c>
      <c r="W13">
        <v>2535</v>
      </c>
      <c r="X13" t="s">
        <v>124</v>
      </c>
    </row>
    <row r="14" spans="1:27" x14ac:dyDescent="0.25">
      <c r="A14" s="45" t="s">
        <v>10</v>
      </c>
      <c r="B14" s="45"/>
      <c r="C14" s="21">
        <v>1000</v>
      </c>
      <c r="D14" s="21">
        <v>800</v>
      </c>
      <c r="E14" s="21">
        <v>3450</v>
      </c>
      <c r="F14" s="17"/>
      <c r="G14" s="23"/>
      <c r="H14" s="17"/>
      <c r="I14" s="17"/>
      <c r="J14" s="17"/>
      <c r="L14" s="17">
        <f t="shared" si="3"/>
        <v>1000</v>
      </c>
      <c r="M14" s="17">
        <f>(D14/50)*20</f>
        <v>320</v>
      </c>
      <c r="N14" s="17">
        <f>(E14/150)*37</f>
        <v>851</v>
      </c>
      <c r="O14" s="17"/>
      <c r="P14" s="17"/>
      <c r="Q14" s="17"/>
      <c r="R14" s="17"/>
      <c r="S14" s="18"/>
      <c r="T14" s="17">
        <f t="shared" si="2"/>
        <v>2171</v>
      </c>
      <c r="U14" s="17">
        <f t="shared" si="0"/>
        <v>4995</v>
      </c>
      <c r="V14" s="20">
        <f t="shared" si="1"/>
        <v>2824</v>
      </c>
    </row>
    <row r="15" spans="1:27" x14ac:dyDescent="0.25">
      <c r="A15" s="45" t="s">
        <v>4</v>
      </c>
      <c r="B15" s="45"/>
      <c r="C15" s="21">
        <v>1000</v>
      </c>
      <c r="D15" s="17"/>
      <c r="E15" s="21">
        <v>2550</v>
      </c>
      <c r="F15" s="17"/>
      <c r="G15" s="23"/>
      <c r="H15" s="21">
        <f>13*180</f>
        <v>2340</v>
      </c>
      <c r="I15" s="21">
        <v>645</v>
      </c>
      <c r="J15" s="17"/>
      <c r="L15" s="17">
        <f t="shared" si="3"/>
        <v>1000</v>
      </c>
      <c r="M15" s="17"/>
      <c r="N15" s="17">
        <f>(E15/150)*37</f>
        <v>629</v>
      </c>
      <c r="O15" s="17">
        <f>4*37</f>
        <v>148</v>
      </c>
      <c r="P15" s="17"/>
      <c r="Q15" s="17"/>
      <c r="R15" s="17">
        <f>H15/180*90</f>
        <v>1170</v>
      </c>
      <c r="S15" s="18"/>
      <c r="T15" s="17">
        <f t="shared" si="2"/>
        <v>2947</v>
      </c>
      <c r="U15" s="17">
        <f t="shared" si="0"/>
        <v>4995</v>
      </c>
      <c r="V15" s="21">
        <f t="shared" si="1"/>
        <v>2048</v>
      </c>
    </row>
    <row r="16" spans="1:27" x14ac:dyDescent="0.25">
      <c r="A16" s="45" t="s">
        <v>24</v>
      </c>
      <c r="B16" s="45"/>
      <c r="C16" s="21">
        <v>1000</v>
      </c>
      <c r="D16" s="21">
        <v>1500</v>
      </c>
      <c r="E16" s="21">
        <v>2850</v>
      </c>
      <c r="F16" s="21">
        <v>2368</v>
      </c>
      <c r="G16" s="27">
        <v>6600</v>
      </c>
      <c r="H16" s="17"/>
      <c r="I16" s="17"/>
      <c r="J16" s="20">
        <v>350</v>
      </c>
      <c r="L16" s="17">
        <f t="shared" si="3"/>
        <v>1000</v>
      </c>
      <c r="M16" s="17">
        <f>(D16/50)*20</f>
        <v>600</v>
      </c>
      <c r="N16" s="17">
        <f>(E16/150)*37</f>
        <v>703</v>
      </c>
      <c r="O16" s="17"/>
      <c r="P16" s="17">
        <v>601.35</v>
      </c>
      <c r="Q16" s="17">
        <f>G16/300*90</f>
        <v>1980</v>
      </c>
      <c r="R16" s="17"/>
      <c r="S16" s="18"/>
      <c r="T16" s="17">
        <f t="shared" si="2"/>
        <v>4884.3500000000004</v>
      </c>
      <c r="U16" s="17">
        <f t="shared" si="0"/>
        <v>4995</v>
      </c>
      <c r="V16" s="20">
        <f t="shared" si="1"/>
        <v>110.64999999999964</v>
      </c>
    </row>
    <row r="17" spans="1:22" x14ac:dyDescent="0.25">
      <c r="A17" s="45" t="s">
        <v>26</v>
      </c>
      <c r="B17" s="45"/>
      <c r="C17" s="21">
        <v>1000</v>
      </c>
      <c r="D17" s="17"/>
      <c r="E17" s="17"/>
      <c r="F17" s="17"/>
      <c r="G17" s="23"/>
      <c r="H17" s="17"/>
      <c r="I17" s="17"/>
      <c r="J17" s="17"/>
      <c r="L17" s="17">
        <f t="shared" si="3"/>
        <v>1000</v>
      </c>
      <c r="M17" s="17"/>
      <c r="N17" s="17"/>
      <c r="O17" s="17"/>
      <c r="P17" s="17"/>
      <c r="Q17" s="17"/>
      <c r="R17" s="17"/>
      <c r="S17" s="18"/>
      <c r="T17" s="17">
        <f t="shared" si="2"/>
        <v>1000</v>
      </c>
      <c r="U17" s="17">
        <f t="shared" si="0"/>
        <v>4995</v>
      </c>
      <c r="V17" s="20">
        <f t="shared" si="1"/>
        <v>3995</v>
      </c>
    </row>
    <row r="18" spans="1:22" x14ac:dyDescent="0.25">
      <c r="A18" s="45" t="s">
        <v>15</v>
      </c>
      <c r="B18" s="45"/>
      <c r="C18" s="21">
        <v>1000</v>
      </c>
      <c r="D18" s="21">
        <v>750</v>
      </c>
      <c r="E18" s="21">
        <v>4800</v>
      </c>
      <c r="F18" s="17"/>
      <c r="G18" s="27">
        <v>3000</v>
      </c>
      <c r="H18" s="17"/>
      <c r="I18" s="21">
        <v>1500</v>
      </c>
      <c r="J18" s="20">
        <f>5*350</f>
        <v>1750</v>
      </c>
      <c r="L18" s="17">
        <f t="shared" si="3"/>
        <v>1000</v>
      </c>
      <c r="M18" s="17">
        <f>(D18/50)*20</f>
        <v>300</v>
      </c>
      <c r="N18" s="17">
        <f>(E18/150)*37</f>
        <v>1184</v>
      </c>
      <c r="O18" s="17">
        <f>10*37</f>
        <v>370</v>
      </c>
      <c r="P18" s="17"/>
      <c r="Q18" s="17">
        <f>G18/300*90</f>
        <v>900</v>
      </c>
      <c r="R18" s="17"/>
      <c r="S18" s="18"/>
      <c r="T18" s="17">
        <f t="shared" si="2"/>
        <v>3754</v>
      </c>
      <c r="U18" s="17">
        <f t="shared" si="0"/>
        <v>4995</v>
      </c>
      <c r="V18" s="20">
        <f t="shared" si="1"/>
        <v>1241</v>
      </c>
    </row>
    <row r="19" spans="1:22" x14ac:dyDescent="0.25">
      <c r="A19" s="45" t="s">
        <v>7</v>
      </c>
      <c r="B19" s="45"/>
      <c r="C19" s="21">
        <v>1000</v>
      </c>
      <c r="D19" s="17"/>
      <c r="E19" s="20">
        <v>600</v>
      </c>
      <c r="F19" s="17"/>
      <c r="G19" s="27">
        <v>2400</v>
      </c>
      <c r="H19" s="17"/>
      <c r="I19" s="17"/>
      <c r="J19" s="20">
        <v>1400</v>
      </c>
      <c r="L19" s="17">
        <f t="shared" si="3"/>
        <v>1000</v>
      </c>
      <c r="M19" s="17"/>
      <c r="N19" s="17">
        <f>(E19/150)*37</f>
        <v>148</v>
      </c>
      <c r="O19" s="17"/>
      <c r="P19" s="17"/>
      <c r="Q19" s="17">
        <f>G19/300*90</f>
        <v>720</v>
      </c>
      <c r="R19" s="17"/>
      <c r="S19" s="18"/>
      <c r="T19" s="17">
        <f t="shared" si="2"/>
        <v>1868</v>
      </c>
      <c r="U19" s="17">
        <f t="shared" si="0"/>
        <v>4995</v>
      </c>
      <c r="V19" s="20">
        <f t="shared" si="1"/>
        <v>3127</v>
      </c>
    </row>
    <row r="20" spans="1:22" x14ac:dyDescent="0.25">
      <c r="A20" s="45" t="s">
        <v>68</v>
      </c>
      <c r="B20" s="45"/>
      <c r="C20" s="21">
        <v>1000</v>
      </c>
      <c r="D20" s="21">
        <v>1950</v>
      </c>
      <c r="E20" s="17"/>
      <c r="F20" s="21">
        <v>1120</v>
      </c>
      <c r="G20" s="27">
        <v>4200</v>
      </c>
      <c r="H20" s="17"/>
      <c r="I20" s="17"/>
      <c r="J20" s="20">
        <v>1400</v>
      </c>
      <c r="L20" s="17">
        <f t="shared" si="3"/>
        <v>1000</v>
      </c>
      <c r="M20" s="17">
        <f>(D20/50)*20</f>
        <v>780</v>
      </c>
      <c r="N20" s="17"/>
      <c r="O20" s="17"/>
      <c r="P20" s="17">
        <v>320.88</v>
      </c>
      <c r="Q20" s="17">
        <f>G20/300*90</f>
        <v>1260</v>
      </c>
      <c r="R20" s="17"/>
      <c r="S20" s="18"/>
      <c r="T20" s="17">
        <f t="shared" si="2"/>
        <v>3360.88</v>
      </c>
      <c r="U20" s="17">
        <f t="shared" si="0"/>
        <v>4995</v>
      </c>
      <c r="V20" s="20">
        <f t="shared" si="1"/>
        <v>1634.12</v>
      </c>
    </row>
    <row r="21" spans="1:22" x14ac:dyDescent="0.25">
      <c r="A21" s="46" t="s">
        <v>8</v>
      </c>
      <c r="B21" s="46"/>
      <c r="C21" s="20">
        <v>1000</v>
      </c>
      <c r="D21" s="17"/>
      <c r="E21" s="17"/>
      <c r="F21" s="17"/>
      <c r="G21" s="23"/>
      <c r="H21" s="17"/>
      <c r="I21" s="17"/>
      <c r="J21" s="17"/>
      <c r="L21" s="17">
        <v>0</v>
      </c>
      <c r="M21" s="17"/>
      <c r="N21" s="17"/>
      <c r="O21" s="17"/>
      <c r="P21" s="17"/>
      <c r="Q21" s="17"/>
      <c r="R21" s="17"/>
      <c r="S21" s="18"/>
      <c r="T21" s="17">
        <v>0</v>
      </c>
      <c r="U21" s="17">
        <v>1000</v>
      </c>
      <c r="V21" s="20">
        <f t="shared" si="1"/>
        <v>1000</v>
      </c>
    </row>
    <row r="22" spans="1:22" x14ac:dyDescent="0.25">
      <c r="A22" s="45" t="s">
        <v>12</v>
      </c>
      <c r="B22" s="45"/>
      <c r="C22" s="20">
        <v>1000</v>
      </c>
      <c r="D22" s="17"/>
      <c r="E22" s="17"/>
      <c r="F22" s="17"/>
      <c r="G22" s="23"/>
      <c r="H22" s="17"/>
      <c r="I22" s="17"/>
      <c r="J22" s="17"/>
      <c r="L22" s="17">
        <v>0</v>
      </c>
      <c r="M22" s="17"/>
      <c r="N22" s="17"/>
      <c r="O22" s="17"/>
      <c r="P22" s="17"/>
      <c r="Q22" s="17"/>
      <c r="R22" s="17"/>
      <c r="S22" s="18"/>
      <c r="T22" s="17">
        <f t="shared" si="2"/>
        <v>0</v>
      </c>
      <c r="U22" s="17">
        <f t="shared" si="0"/>
        <v>4995</v>
      </c>
      <c r="V22" s="20">
        <f t="shared" si="1"/>
        <v>4995</v>
      </c>
    </row>
    <row r="23" spans="1:22" x14ac:dyDescent="0.25">
      <c r="A23" s="45" t="s">
        <v>1</v>
      </c>
      <c r="B23" s="45"/>
      <c r="C23" s="21">
        <v>1000</v>
      </c>
      <c r="D23" s="17"/>
      <c r="E23" s="17"/>
      <c r="F23" s="17"/>
      <c r="G23" s="23"/>
      <c r="H23" s="17"/>
      <c r="I23" s="17"/>
      <c r="J23" s="17"/>
      <c r="L23" s="17">
        <f t="shared" ref="L23:L38" si="4">C23</f>
        <v>1000</v>
      </c>
      <c r="M23" s="17"/>
      <c r="N23" s="17"/>
      <c r="O23" s="17"/>
      <c r="P23" s="17"/>
      <c r="Q23" s="17"/>
      <c r="R23" s="17"/>
      <c r="S23" s="18"/>
      <c r="T23" s="17">
        <f t="shared" si="2"/>
        <v>1000</v>
      </c>
      <c r="U23" s="17">
        <f t="shared" si="0"/>
        <v>4995</v>
      </c>
      <c r="V23" s="20">
        <f t="shared" si="1"/>
        <v>3995</v>
      </c>
    </row>
    <row r="24" spans="1:22" x14ac:dyDescent="0.25">
      <c r="A24" s="45" t="s">
        <v>9</v>
      </c>
      <c r="B24" s="45"/>
      <c r="C24" s="21">
        <v>1000</v>
      </c>
      <c r="D24" s="17"/>
      <c r="E24" s="17"/>
      <c r="F24" s="17"/>
      <c r="G24" s="23"/>
      <c r="H24" s="17"/>
      <c r="I24" s="17"/>
      <c r="J24" s="17"/>
      <c r="L24" s="17">
        <f t="shared" si="4"/>
        <v>1000</v>
      </c>
      <c r="M24" s="17"/>
      <c r="N24" s="17"/>
      <c r="O24" s="17"/>
      <c r="P24" s="17"/>
      <c r="Q24" s="17"/>
      <c r="R24" s="17"/>
      <c r="S24" s="18"/>
      <c r="T24" s="17">
        <f t="shared" si="2"/>
        <v>1000</v>
      </c>
      <c r="U24" s="17">
        <f t="shared" si="0"/>
        <v>4995</v>
      </c>
      <c r="V24" s="20">
        <f t="shared" si="1"/>
        <v>3995</v>
      </c>
    </row>
    <row r="25" spans="1:22" x14ac:dyDescent="0.25">
      <c r="A25" s="45" t="s">
        <v>2</v>
      </c>
      <c r="B25" s="45"/>
      <c r="C25" s="21">
        <v>1000</v>
      </c>
      <c r="D25" s="17"/>
      <c r="E25" s="21">
        <v>2850</v>
      </c>
      <c r="F25" s="21">
        <v>280</v>
      </c>
      <c r="G25" s="27">
        <v>900</v>
      </c>
      <c r="H25" s="17"/>
      <c r="I25" s="17"/>
      <c r="J25" s="17"/>
      <c r="L25" s="17">
        <f t="shared" si="4"/>
        <v>1000</v>
      </c>
      <c r="M25" s="17"/>
      <c r="N25" s="17">
        <f>(E25/150)*37</f>
        <v>703</v>
      </c>
      <c r="O25" s="17"/>
      <c r="P25" s="17">
        <v>80.22</v>
      </c>
      <c r="Q25" s="17">
        <f>G25/300*90</f>
        <v>270</v>
      </c>
      <c r="R25" s="17"/>
      <c r="S25" s="18"/>
      <c r="T25" s="17">
        <f t="shared" si="2"/>
        <v>2053.2200000000003</v>
      </c>
      <c r="U25" s="17">
        <f>3795+1200</f>
        <v>4995</v>
      </c>
      <c r="V25" s="20">
        <f t="shared" si="1"/>
        <v>2941.7799999999997</v>
      </c>
    </row>
    <row r="26" spans="1:22" x14ac:dyDescent="0.25">
      <c r="A26" s="45" t="s">
        <v>6</v>
      </c>
      <c r="B26" s="45"/>
      <c r="C26" s="21">
        <v>1000</v>
      </c>
      <c r="D26" s="21">
        <v>1800</v>
      </c>
      <c r="E26" s="21">
        <v>2400</v>
      </c>
      <c r="F26" s="17"/>
      <c r="G26" s="23"/>
      <c r="H26" s="17"/>
      <c r="I26" s="17"/>
      <c r="J26" s="20">
        <v>700</v>
      </c>
      <c r="L26" s="17">
        <f t="shared" si="4"/>
        <v>1000</v>
      </c>
      <c r="M26" s="17">
        <f>(D26/50)*20</f>
        <v>720</v>
      </c>
      <c r="N26" s="17">
        <f>(E26/150)*37</f>
        <v>592</v>
      </c>
      <c r="O26" s="17"/>
      <c r="P26" s="17"/>
      <c r="Q26" s="17"/>
      <c r="R26" s="17"/>
      <c r="S26" s="18"/>
      <c r="T26" s="17">
        <f t="shared" si="2"/>
        <v>2312</v>
      </c>
      <c r="U26" s="17">
        <f t="shared" ref="U26:U38" si="5">3795+1200</f>
        <v>4995</v>
      </c>
      <c r="V26" s="20">
        <f t="shared" si="1"/>
        <v>2683</v>
      </c>
    </row>
    <row r="27" spans="1:22" x14ac:dyDescent="0.25">
      <c r="A27" s="45" t="s">
        <v>13</v>
      </c>
      <c r="B27" s="45"/>
      <c r="C27" s="21">
        <v>1000</v>
      </c>
      <c r="D27" s="20">
        <v>1150</v>
      </c>
      <c r="E27" s="17"/>
      <c r="F27" s="21">
        <v>3369</v>
      </c>
      <c r="G27" s="23"/>
      <c r="H27" s="17"/>
      <c r="I27" s="17"/>
      <c r="J27" s="17"/>
      <c r="L27" s="17">
        <f t="shared" si="4"/>
        <v>1000</v>
      </c>
      <c r="M27" s="17">
        <f>(D27/50)*20</f>
        <v>460</v>
      </c>
      <c r="N27" s="17"/>
      <c r="O27" s="17"/>
      <c r="P27" s="17">
        <v>962.64</v>
      </c>
      <c r="Q27" s="17"/>
      <c r="R27" s="17"/>
      <c r="S27" s="18"/>
      <c r="T27" s="17">
        <f t="shared" si="2"/>
        <v>2422.64</v>
      </c>
      <c r="U27" s="17">
        <f t="shared" si="5"/>
        <v>4995</v>
      </c>
      <c r="V27" s="20">
        <f t="shared" si="1"/>
        <v>2572.36</v>
      </c>
    </row>
    <row r="28" spans="1:22" x14ac:dyDescent="0.25">
      <c r="A28" s="45" t="s">
        <v>0</v>
      </c>
      <c r="B28" s="45"/>
      <c r="C28" s="21">
        <v>1000</v>
      </c>
      <c r="D28" s="17"/>
      <c r="E28" s="17"/>
      <c r="F28" s="21">
        <v>1120</v>
      </c>
      <c r="G28" s="27">
        <v>2400</v>
      </c>
      <c r="H28" s="17"/>
      <c r="I28" s="17"/>
      <c r="J28" s="17"/>
      <c r="L28" s="17">
        <f t="shared" si="4"/>
        <v>1000</v>
      </c>
      <c r="M28" s="17"/>
      <c r="N28" s="17"/>
      <c r="O28" s="17"/>
      <c r="P28" s="17">
        <v>320.88</v>
      </c>
      <c r="Q28" s="17">
        <f>G28/300*90</f>
        <v>720</v>
      </c>
      <c r="R28" s="17"/>
      <c r="S28" s="18"/>
      <c r="T28" s="17">
        <f t="shared" si="2"/>
        <v>2040.88</v>
      </c>
      <c r="U28" s="17">
        <f t="shared" si="5"/>
        <v>4995</v>
      </c>
      <c r="V28" s="20">
        <f t="shared" si="1"/>
        <v>2954.12</v>
      </c>
    </row>
    <row r="29" spans="1:22" x14ac:dyDescent="0.25">
      <c r="A29" s="45" t="s">
        <v>14</v>
      </c>
      <c r="B29" s="45"/>
      <c r="C29" s="21">
        <v>1000</v>
      </c>
      <c r="D29" s="21">
        <v>2450</v>
      </c>
      <c r="E29" s="17"/>
      <c r="F29" s="17"/>
      <c r="G29" s="23"/>
      <c r="H29" s="17"/>
      <c r="I29" s="17"/>
      <c r="J29" s="17"/>
      <c r="L29" s="17">
        <f t="shared" si="4"/>
        <v>1000</v>
      </c>
      <c r="M29" s="17">
        <f>(D29/50)*20</f>
        <v>980</v>
      </c>
      <c r="N29" s="17"/>
      <c r="O29" s="17"/>
      <c r="P29" s="17"/>
      <c r="Q29" s="17"/>
      <c r="R29" s="17"/>
      <c r="S29" s="18"/>
      <c r="T29" s="17">
        <f t="shared" si="2"/>
        <v>1980</v>
      </c>
      <c r="U29" s="17">
        <f t="shared" si="5"/>
        <v>4995</v>
      </c>
      <c r="V29" s="20">
        <f t="shared" si="1"/>
        <v>3015</v>
      </c>
    </row>
    <row r="30" spans="1:22" x14ac:dyDescent="0.25">
      <c r="A30" s="45" t="s">
        <v>3</v>
      </c>
      <c r="B30" s="45"/>
      <c r="C30" s="21">
        <v>1000</v>
      </c>
      <c r="D30" s="21">
        <v>400</v>
      </c>
      <c r="E30" s="17"/>
      <c r="F30" s="21">
        <v>700</v>
      </c>
      <c r="G30" s="23"/>
      <c r="H30" s="17"/>
      <c r="I30" s="17"/>
      <c r="J30" s="20">
        <f>5*350</f>
        <v>1750</v>
      </c>
      <c r="L30" s="17">
        <f t="shared" si="4"/>
        <v>1000</v>
      </c>
      <c r="M30" s="17">
        <f>(D30/50)*20</f>
        <v>160</v>
      </c>
      <c r="N30" s="17"/>
      <c r="O30" s="17"/>
      <c r="P30" s="17">
        <v>200.55</v>
      </c>
      <c r="Q30" s="17"/>
      <c r="R30" s="17"/>
      <c r="S30" s="18"/>
      <c r="T30" s="17">
        <f t="shared" si="2"/>
        <v>1360.55</v>
      </c>
      <c r="U30" s="17">
        <f t="shared" si="5"/>
        <v>4995</v>
      </c>
      <c r="V30" s="20">
        <f t="shared" si="1"/>
        <v>3634.45</v>
      </c>
    </row>
    <row r="31" spans="1:22" x14ac:dyDescent="0.25">
      <c r="A31" s="45" t="s">
        <v>23</v>
      </c>
      <c r="B31" s="45"/>
      <c r="C31" s="21">
        <v>1000</v>
      </c>
      <c r="D31" s="21">
        <v>1800</v>
      </c>
      <c r="E31" s="21">
        <v>2700</v>
      </c>
      <c r="F31" s="17"/>
      <c r="G31" s="27">
        <v>3300</v>
      </c>
      <c r="H31" s="17"/>
      <c r="I31" s="17"/>
      <c r="J31" s="17"/>
      <c r="L31" s="17">
        <f t="shared" si="4"/>
        <v>1000</v>
      </c>
      <c r="M31" s="17">
        <f>(D31/50)*20</f>
        <v>720</v>
      </c>
      <c r="N31" s="17">
        <f t="shared" ref="N31:N38" si="6">(E31/150)*37</f>
        <v>666</v>
      </c>
      <c r="O31" s="17"/>
      <c r="P31" s="17"/>
      <c r="Q31" s="17">
        <f>G31/300*90</f>
        <v>990</v>
      </c>
      <c r="R31" s="17"/>
      <c r="S31" s="18"/>
      <c r="T31" s="17">
        <f t="shared" si="2"/>
        <v>3376</v>
      </c>
      <c r="U31" s="17">
        <f t="shared" si="5"/>
        <v>4995</v>
      </c>
      <c r="V31" s="20">
        <f t="shared" si="1"/>
        <v>1619</v>
      </c>
    </row>
    <row r="32" spans="1:22" x14ac:dyDescent="0.25">
      <c r="A32" s="45" t="s">
        <v>27</v>
      </c>
      <c r="B32" s="45"/>
      <c r="C32" s="21">
        <v>1000</v>
      </c>
      <c r="D32" s="17"/>
      <c r="E32" s="21">
        <v>3150</v>
      </c>
      <c r="F32" s="21">
        <v>560</v>
      </c>
      <c r="G32" s="23"/>
      <c r="H32" s="17"/>
      <c r="I32" s="17"/>
      <c r="J32" s="17"/>
      <c r="L32" s="17">
        <f t="shared" si="4"/>
        <v>1000</v>
      </c>
      <c r="M32" s="17"/>
      <c r="N32" s="17">
        <f t="shared" si="6"/>
        <v>777</v>
      </c>
      <c r="O32" s="17"/>
      <c r="P32" s="17">
        <v>160.44</v>
      </c>
      <c r="Q32" s="17"/>
      <c r="R32" s="17"/>
      <c r="S32" s="18"/>
      <c r="T32" s="17">
        <f t="shared" si="2"/>
        <v>1937.44</v>
      </c>
      <c r="U32" s="17">
        <f t="shared" si="5"/>
        <v>4995</v>
      </c>
      <c r="V32" s="21">
        <f t="shared" si="1"/>
        <v>3057.56</v>
      </c>
    </row>
    <row r="33" spans="1:22" x14ac:dyDescent="0.25">
      <c r="A33" s="45" t="s">
        <v>18</v>
      </c>
      <c r="B33" s="45"/>
      <c r="C33" s="21">
        <v>1000</v>
      </c>
      <c r="D33" s="21">
        <v>1150</v>
      </c>
      <c r="E33" s="21">
        <v>7050</v>
      </c>
      <c r="F33" s="17"/>
      <c r="G33" s="27">
        <v>4200</v>
      </c>
      <c r="H33" s="17"/>
      <c r="I33" s="17"/>
      <c r="J33" s="17"/>
      <c r="L33" s="17">
        <f t="shared" si="4"/>
        <v>1000</v>
      </c>
      <c r="M33" s="17">
        <f>(D33/50)*20</f>
        <v>460</v>
      </c>
      <c r="N33" s="17">
        <f t="shared" si="6"/>
        <v>1739</v>
      </c>
      <c r="O33" s="17"/>
      <c r="P33" s="17"/>
      <c r="Q33" s="17">
        <f>G33/300*90</f>
        <v>1260</v>
      </c>
      <c r="R33" s="17"/>
      <c r="S33" s="18"/>
      <c r="T33" s="17">
        <f t="shared" si="2"/>
        <v>4459</v>
      </c>
      <c r="U33" s="17">
        <f t="shared" si="5"/>
        <v>4995</v>
      </c>
      <c r="V33" s="20">
        <f t="shared" si="1"/>
        <v>536</v>
      </c>
    </row>
    <row r="34" spans="1:22" x14ac:dyDescent="0.25">
      <c r="A34" s="45" t="s">
        <v>11</v>
      </c>
      <c r="B34" s="45"/>
      <c r="C34" s="21">
        <v>1000</v>
      </c>
      <c r="D34" s="17"/>
      <c r="E34" s="21">
        <v>4200</v>
      </c>
      <c r="F34" s="17"/>
      <c r="G34" s="27">
        <v>2700</v>
      </c>
      <c r="H34" s="21">
        <v>360</v>
      </c>
      <c r="I34" s="17"/>
      <c r="J34" s="17"/>
      <c r="L34" s="17">
        <f t="shared" si="4"/>
        <v>1000</v>
      </c>
      <c r="M34" s="17"/>
      <c r="N34" s="17">
        <f t="shared" si="6"/>
        <v>1036</v>
      </c>
      <c r="O34" s="17"/>
      <c r="P34" s="17"/>
      <c r="Q34" s="17">
        <f>G34/300*90</f>
        <v>810</v>
      </c>
      <c r="R34" s="17">
        <f>H34/180*90</f>
        <v>180</v>
      </c>
      <c r="S34" s="18"/>
      <c r="T34" s="17">
        <f t="shared" si="2"/>
        <v>3026</v>
      </c>
      <c r="U34" s="17">
        <f t="shared" si="5"/>
        <v>4995</v>
      </c>
      <c r="V34" s="20">
        <f t="shared" si="1"/>
        <v>1969</v>
      </c>
    </row>
    <row r="35" spans="1:22" x14ac:dyDescent="0.25">
      <c r="A35" s="45" t="s">
        <v>5</v>
      </c>
      <c r="B35" s="45"/>
      <c r="C35" s="21">
        <v>1000</v>
      </c>
      <c r="D35" s="21">
        <v>1750</v>
      </c>
      <c r="E35" s="21">
        <v>4800</v>
      </c>
      <c r="F35" s="17"/>
      <c r="G35" s="27">
        <v>4200</v>
      </c>
      <c r="H35" s="17"/>
      <c r="I35" s="17"/>
      <c r="J35" s="20">
        <v>350</v>
      </c>
      <c r="L35" s="17">
        <f t="shared" si="4"/>
        <v>1000</v>
      </c>
      <c r="M35" s="17">
        <f>(D35/50)*20</f>
        <v>700</v>
      </c>
      <c r="N35" s="17">
        <f t="shared" si="6"/>
        <v>1184</v>
      </c>
      <c r="O35" s="17"/>
      <c r="P35" s="17"/>
      <c r="Q35" s="17">
        <f>G35/300*90</f>
        <v>1260</v>
      </c>
      <c r="R35" s="17"/>
      <c r="S35" s="18"/>
      <c r="T35" s="17">
        <f t="shared" si="2"/>
        <v>4144</v>
      </c>
      <c r="U35" s="17">
        <f t="shared" si="5"/>
        <v>4995</v>
      </c>
      <c r="V35" s="20">
        <f t="shared" si="1"/>
        <v>851</v>
      </c>
    </row>
    <row r="36" spans="1:22" x14ac:dyDescent="0.25">
      <c r="A36" s="45" t="s">
        <v>25</v>
      </c>
      <c r="B36" s="45"/>
      <c r="C36" s="21">
        <v>1000</v>
      </c>
      <c r="D36" s="17"/>
      <c r="E36" s="21">
        <v>600</v>
      </c>
      <c r="F36" s="17"/>
      <c r="G36" s="23"/>
      <c r="H36" s="21">
        <v>720</v>
      </c>
      <c r="I36" s="17"/>
      <c r="J36" s="17"/>
      <c r="L36" s="17">
        <f t="shared" si="4"/>
        <v>1000</v>
      </c>
      <c r="M36" s="17"/>
      <c r="N36" s="17">
        <f t="shared" si="6"/>
        <v>148</v>
      </c>
      <c r="O36" s="17"/>
      <c r="P36" s="17"/>
      <c r="Q36" s="17"/>
      <c r="R36" s="17">
        <f>H36/180*90</f>
        <v>360</v>
      </c>
      <c r="S36" s="18"/>
      <c r="T36" s="17">
        <f t="shared" si="2"/>
        <v>1508</v>
      </c>
      <c r="U36" s="17">
        <f t="shared" si="5"/>
        <v>4995</v>
      </c>
      <c r="V36" s="20">
        <f t="shared" si="1"/>
        <v>3487</v>
      </c>
    </row>
    <row r="37" spans="1:22" x14ac:dyDescent="0.25">
      <c r="A37" s="45" t="s">
        <v>16</v>
      </c>
      <c r="B37" s="45"/>
      <c r="C37" s="21">
        <v>1000</v>
      </c>
      <c r="D37" s="21">
        <v>6550</v>
      </c>
      <c r="E37" s="21">
        <v>4800</v>
      </c>
      <c r="F37" s="17"/>
      <c r="G37" s="23"/>
      <c r="H37" s="17"/>
      <c r="I37" s="17"/>
      <c r="J37" s="21">
        <f>3*350</f>
        <v>1050</v>
      </c>
      <c r="L37" s="17">
        <f t="shared" si="4"/>
        <v>1000</v>
      </c>
      <c r="M37" s="17">
        <f>(D37/50)*20</f>
        <v>2620</v>
      </c>
      <c r="N37" s="17">
        <f t="shared" si="6"/>
        <v>1184</v>
      </c>
      <c r="O37" s="17"/>
      <c r="P37" s="17"/>
      <c r="Q37" s="17"/>
      <c r="R37" s="17"/>
      <c r="S37" s="18"/>
      <c r="T37" s="17">
        <f t="shared" si="2"/>
        <v>4804</v>
      </c>
      <c r="U37" s="17">
        <f t="shared" si="5"/>
        <v>4995</v>
      </c>
      <c r="V37" s="21">
        <f t="shared" si="1"/>
        <v>191</v>
      </c>
    </row>
    <row r="38" spans="1:22" x14ac:dyDescent="0.25">
      <c r="A38" s="45" t="s">
        <v>29</v>
      </c>
      <c r="B38" s="45"/>
      <c r="C38" s="21">
        <v>1000</v>
      </c>
      <c r="D38" s="17"/>
      <c r="E38" s="21">
        <v>3000</v>
      </c>
      <c r="F38" s="17"/>
      <c r="G38" s="23"/>
      <c r="H38" s="17"/>
      <c r="I38" s="17"/>
      <c r="J38" s="21">
        <v>700</v>
      </c>
      <c r="L38" s="17">
        <f t="shared" si="4"/>
        <v>1000</v>
      </c>
      <c r="M38" s="17"/>
      <c r="N38" s="17">
        <f t="shared" si="6"/>
        <v>740</v>
      </c>
      <c r="O38" s="17"/>
      <c r="P38" s="17"/>
      <c r="Q38" s="17"/>
      <c r="R38" s="17"/>
      <c r="S38" s="18"/>
      <c r="T38" s="17">
        <f t="shared" si="2"/>
        <v>1740</v>
      </c>
      <c r="U38" s="17">
        <f t="shared" si="5"/>
        <v>4995</v>
      </c>
      <c r="V38" s="20">
        <f t="shared" si="1"/>
        <v>3255</v>
      </c>
    </row>
    <row r="39" spans="1:22" x14ac:dyDescent="0.25">
      <c r="A39" s="7"/>
      <c r="B39" s="7"/>
      <c r="C39" s="17"/>
      <c r="D39" s="17"/>
      <c r="E39" s="17"/>
      <c r="F39" s="17"/>
      <c r="G39" s="23"/>
      <c r="H39" s="17"/>
      <c r="I39" s="17"/>
      <c r="J39" s="17"/>
      <c r="L39" s="17"/>
      <c r="M39" s="17"/>
      <c r="N39" s="17"/>
      <c r="O39" s="17"/>
      <c r="P39" s="17"/>
      <c r="Q39" s="17"/>
      <c r="R39" s="17"/>
      <c r="S39" s="18"/>
      <c r="T39" s="17"/>
      <c r="U39" s="17"/>
      <c r="V39" s="17"/>
    </row>
    <row r="40" spans="1:22" x14ac:dyDescent="0.25">
      <c r="C40" s="18">
        <f>SUM(C4:C39)</f>
        <v>35000</v>
      </c>
      <c r="D40" s="18">
        <f>SUM(D4:D39)</f>
        <v>29050</v>
      </c>
      <c r="E40" s="18">
        <f>SUM(E4:E39)</f>
        <v>75000</v>
      </c>
      <c r="F40" s="18">
        <f>SUM(F4:F39)</f>
        <v>12856</v>
      </c>
      <c r="G40" s="18">
        <f>SUM(G4:G39)</f>
        <v>52090</v>
      </c>
      <c r="H40" s="18">
        <f t="shared" ref="H40:I40" si="7">SUM(H4:H39)</f>
        <v>4680</v>
      </c>
      <c r="I40" s="18">
        <f t="shared" si="7"/>
        <v>3045</v>
      </c>
      <c r="J40" s="18">
        <f>SUM(J4:J39)</f>
        <v>12250</v>
      </c>
      <c r="L40" s="19">
        <f>SUM(L4:L39)</f>
        <v>32000</v>
      </c>
      <c r="M40" s="19">
        <f t="shared" ref="M40:Q40" si="8">SUM(M4:M39)</f>
        <v>11620</v>
      </c>
      <c r="N40" s="19">
        <f t="shared" si="8"/>
        <v>18500</v>
      </c>
      <c r="O40" s="19"/>
      <c r="P40" s="19">
        <f t="shared" si="8"/>
        <v>3520.3800000000006</v>
      </c>
      <c r="Q40" s="19">
        <f t="shared" si="8"/>
        <v>15750</v>
      </c>
      <c r="R40" s="19">
        <f t="shared" ref="R40:V40" si="9">SUM(R4:R39)</f>
        <v>1710</v>
      </c>
      <c r="S40" s="18"/>
      <c r="T40" s="19">
        <f t="shared" si="9"/>
        <v>83840.38</v>
      </c>
      <c r="U40" s="19">
        <f t="shared" si="9"/>
        <v>166835</v>
      </c>
      <c r="V40" s="19">
        <f t="shared" si="9"/>
        <v>80459.62</v>
      </c>
    </row>
    <row r="42" spans="1:22" x14ac:dyDescent="0.25">
      <c r="A42" s="1" t="s">
        <v>35</v>
      </c>
      <c r="B42" s="1"/>
      <c r="V42" s="47">
        <v>1200</v>
      </c>
    </row>
    <row r="43" spans="1:22" x14ac:dyDescent="0.25">
      <c r="A43" s="1" t="s">
        <v>36</v>
      </c>
      <c r="B43" s="1"/>
      <c r="V43" s="47">
        <v>1200</v>
      </c>
    </row>
    <row r="44" spans="1:22" x14ac:dyDescent="0.25">
      <c r="A44" s="1" t="s">
        <v>33</v>
      </c>
      <c r="B44" s="1"/>
      <c r="C44" s="1"/>
      <c r="V44" s="47">
        <v>1200</v>
      </c>
    </row>
    <row r="45" spans="1:22" x14ac:dyDescent="0.25">
      <c r="A45" s="1" t="s">
        <v>34</v>
      </c>
      <c r="B45" s="1"/>
      <c r="C45" s="1"/>
      <c r="V45" s="47">
        <v>1200</v>
      </c>
    </row>
    <row r="46" spans="1:22" x14ac:dyDescent="0.25">
      <c r="A46" s="1" t="s">
        <v>37</v>
      </c>
      <c r="B46" s="1"/>
      <c r="C46" s="1"/>
      <c r="V46" s="47">
        <f>1200+7570</f>
        <v>8770</v>
      </c>
    </row>
  </sheetData>
  <autoFilter ref="D3:H38"/>
  <sortState ref="A3:T37">
    <sortCondition ref="A3:A37"/>
  </sortState>
  <mergeCells count="5">
    <mergeCell ref="L2:R2"/>
    <mergeCell ref="T2:V2"/>
    <mergeCell ref="C2:J2"/>
    <mergeCell ref="C1:J1"/>
    <mergeCell ref="T1:V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16" sqref="A16"/>
    </sheetView>
  </sheetViews>
  <sheetFormatPr defaultRowHeight="15" x14ac:dyDescent="0.25"/>
  <sheetData>
    <row r="1" spans="1:11" x14ac:dyDescent="0.25">
      <c r="A1" s="4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1" customFormat="1" x14ac:dyDescent="0.25">
      <c r="A2" s="1" t="s">
        <v>66</v>
      </c>
    </row>
    <row r="3" spans="1:11" x14ac:dyDescent="0.25">
      <c r="A3" t="s">
        <v>41</v>
      </c>
    </row>
    <row r="4" spans="1:11" x14ac:dyDescent="0.25">
      <c r="A4" t="s">
        <v>42</v>
      </c>
    </row>
    <row r="5" spans="1:11" x14ac:dyDescent="0.25">
      <c r="A5" t="s">
        <v>43</v>
      </c>
    </row>
    <row r="6" spans="1:11" x14ac:dyDescent="0.25">
      <c r="A6" t="s">
        <v>44</v>
      </c>
    </row>
    <row r="7" spans="1:11" x14ac:dyDescent="0.25">
      <c r="A7" t="s">
        <v>45</v>
      </c>
    </row>
    <row r="8" spans="1:11" x14ac:dyDescent="0.25">
      <c r="A8" t="s">
        <v>46</v>
      </c>
    </row>
    <row r="9" spans="1:11" x14ac:dyDescent="0.25">
      <c r="A9" t="s">
        <v>47</v>
      </c>
    </row>
    <row r="11" spans="1:11" x14ac:dyDescent="0.25">
      <c r="A11" t="s">
        <v>51</v>
      </c>
    </row>
    <row r="12" spans="1:11" x14ac:dyDescent="0.25">
      <c r="A12" t="s">
        <v>52</v>
      </c>
    </row>
    <row r="13" spans="1:11" x14ac:dyDescent="0.25">
      <c r="A13" t="s">
        <v>53</v>
      </c>
    </row>
    <row r="15" spans="1:11" x14ac:dyDescent="0.25">
      <c r="A15" t="s">
        <v>119</v>
      </c>
    </row>
    <row r="16" spans="1:11" x14ac:dyDescent="0.25">
      <c r="A16" t="s">
        <v>54</v>
      </c>
    </row>
    <row r="18" spans="1:1" x14ac:dyDescent="0.25">
      <c r="A18" t="s">
        <v>55</v>
      </c>
    </row>
    <row r="20" spans="1:1" x14ac:dyDescent="0.25">
      <c r="A20" t="s">
        <v>62</v>
      </c>
    </row>
    <row r="22" spans="1:1" x14ac:dyDescent="0.25">
      <c r="A2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6" sqref="A6"/>
    </sheetView>
  </sheetViews>
  <sheetFormatPr defaultRowHeight="15" x14ac:dyDescent="0.25"/>
  <cols>
    <col min="1" max="3" width="35.7109375" customWidth="1"/>
  </cols>
  <sheetData>
    <row r="1" spans="1:3" x14ac:dyDescent="0.25">
      <c r="A1" s="3" t="s">
        <v>38</v>
      </c>
      <c r="B1" s="3" t="s">
        <v>39</v>
      </c>
      <c r="C1" s="3" t="s">
        <v>40</v>
      </c>
    </row>
    <row r="2" spans="1:3" x14ac:dyDescent="0.25">
      <c r="A2" s="2" t="s">
        <v>73</v>
      </c>
      <c r="B2" s="2" t="s">
        <v>74</v>
      </c>
      <c r="C2" s="2" t="s">
        <v>48</v>
      </c>
    </row>
    <row r="3" spans="1:3" x14ac:dyDescent="0.25">
      <c r="A3" s="2" t="s">
        <v>75</v>
      </c>
      <c r="B3" s="2" t="s">
        <v>76</v>
      </c>
      <c r="C3" s="2" t="s">
        <v>49</v>
      </c>
    </row>
    <row r="4" spans="1:3" x14ac:dyDescent="0.25">
      <c r="A4" s="2" t="s">
        <v>77</v>
      </c>
      <c r="B4" s="2" t="s">
        <v>78</v>
      </c>
      <c r="C4" s="2" t="s">
        <v>50</v>
      </c>
    </row>
    <row r="5" spans="1:3" x14ac:dyDescent="0.25">
      <c r="A5" s="2" t="s">
        <v>79</v>
      </c>
      <c r="B5" s="2" t="s">
        <v>80</v>
      </c>
      <c r="C5" s="2" t="s">
        <v>50</v>
      </c>
    </row>
    <row r="6" spans="1:3" x14ac:dyDescent="0.25">
      <c r="A6" s="2" t="s">
        <v>113</v>
      </c>
      <c r="B6" s="2" t="s">
        <v>103</v>
      </c>
      <c r="C6" s="2" t="s">
        <v>114</v>
      </c>
    </row>
    <row r="7" spans="1:3" x14ac:dyDescent="0.25">
      <c r="A7" s="2"/>
      <c r="B7" s="2"/>
      <c r="C7" s="2"/>
    </row>
    <row r="8" spans="1:3" x14ac:dyDescent="0.25">
      <c r="A8" s="1" t="s">
        <v>69</v>
      </c>
    </row>
    <row r="9" spans="1:3" x14ac:dyDescent="0.25">
      <c r="A9" t="s">
        <v>84</v>
      </c>
    </row>
    <row r="10" spans="1:3" x14ac:dyDescent="0.25">
      <c r="A10" t="s">
        <v>85</v>
      </c>
    </row>
    <row r="11" spans="1:3" x14ac:dyDescent="0.25">
      <c r="A11" t="s">
        <v>86</v>
      </c>
    </row>
    <row r="12" spans="1:3" x14ac:dyDescent="0.25">
      <c r="A12" t="s">
        <v>87</v>
      </c>
    </row>
    <row r="13" spans="1:3" x14ac:dyDescent="0.25">
      <c r="A13" t="s">
        <v>70</v>
      </c>
    </row>
    <row r="14" spans="1:3" x14ac:dyDescent="0.25">
      <c r="A14" t="s">
        <v>71</v>
      </c>
      <c r="B14" t="s">
        <v>81</v>
      </c>
    </row>
    <row r="16" spans="1:3" x14ac:dyDescent="0.25">
      <c r="A16" t="s">
        <v>82</v>
      </c>
      <c r="B16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5" sqref="A15"/>
    </sheetView>
  </sheetViews>
  <sheetFormatPr defaultRowHeight="15" x14ac:dyDescent="0.25"/>
  <sheetData>
    <row r="1" spans="1:1" x14ac:dyDescent="0.25">
      <c r="A1" t="s">
        <v>58</v>
      </c>
    </row>
    <row r="3" spans="1:1" x14ac:dyDescent="0.25">
      <c r="A3" t="s">
        <v>59</v>
      </c>
    </row>
    <row r="5" spans="1:1" x14ac:dyDescent="0.25">
      <c r="A5" t="s">
        <v>63</v>
      </c>
    </row>
    <row r="7" spans="1:1" x14ac:dyDescent="0.25">
      <c r="A7" t="s">
        <v>56</v>
      </c>
    </row>
    <row r="9" spans="1:1" x14ac:dyDescent="0.25">
      <c r="A9" t="s">
        <v>57</v>
      </c>
    </row>
    <row r="11" spans="1:1" x14ac:dyDescent="0.25">
      <c r="A11" t="s">
        <v>61</v>
      </c>
    </row>
    <row r="13" spans="1:1" x14ac:dyDescent="0.25">
      <c r="A13" t="s">
        <v>60</v>
      </c>
    </row>
    <row r="15" spans="1:1" x14ac:dyDescent="0.25">
      <c r="A15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D39" sqref="D39"/>
    </sheetView>
  </sheetViews>
  <sheetFormatPr defaultRowHeight="15" x14ac:dyDescent="0.25"/>
  <cols>
    <col min="2" max="3" width="33" customWidth="1"/>
  </cols>
  <sheetData>
    <row r="1" spans="1:3" s="2" customFormat="1" x14ac:dyDescent="0.25">
      <c r="B1"/>
    </row>
    <row r="2" spans="1:3" x14ac:dyDescent="0.25">
      <c r="A2" s="2">
        <v>1</v>
      </c>
      <c r="B2" s="2" t="s">
        <v>34</v>
      </c>
      <c r="C2" s="2" t="s">
        <v>32</v>
      </c>
    </row>
    <row r="3" spans="1:3" x14ac:dyDescent="0.25">
      <c r="A3" s="2">
        <v>2</v>
      </c>
      <c r="B3" s="2" t="s">
        <v>36</v>
      </c>
      <c r="C3" s="2" t="s">
        <v>32</v>
      </c>
    </row>
    <row r="4" spans="1:3" x14ac:dyDescent="0.25">
      <c r="A4" s="2">
        <v>3</v>
      </c>
      <c r="B4" s="2" t="s">
        <v>37</v>
      </c>
      <c r="C4" s="2" t="s">
        <v>32</v>
      </c>
    </row>
    <row r="5" spans="1:3" x14ac:dyDescent="0.25">
      <c r="A5" s="2">
        <v>4</v>
      </c>
      <c r="B5" s="2" t="s">
        <v>33</v>
      </c>
      <c r="C5" s="2" t="s">
        <v>32</v>
      </c>
    </row>
    <row r="6" spans="1:3" x14ac:dyDescent="0.25">
      <c r="A6" s="2">
        <v>5</v>
      </c>
      <c r="B6" s="2" t="s">
        <v>35</v>
      </c>
      <c r="C6" s="2" t="s">
        <v>32</v>
      </c>
    </row>
    <row r="7" spans="1:3" x14ac:dyDescent="0.25">
      <c r="A7" s="2"/>
      <c r="B7" s="2"/>
      <c r="C7" s="2"/>
    </row>
    <row r="8" spans="1:3" x14ac:dyDescent="0.25">
      <c r="A8" s="2">
        <v>1</v>
      </c>
      <c r="B8" s="2" t="s">
        <v>17</v>
      </c>
      <c r="C8" s="2" t="s">
        <v>67</v>
      </c>
    </row>
    <row r="9" spans="1:3" x14ac:dyDescent="0.25">
      <c r="A9" s="2">
        <v>2</v>
      </c>
      <c r="B9" s="2" t="s">
        <v>83</v>
      </c>
      <c r="C9" s="2" t="s">
        <v>67</v>
      </c>
    </row>
    <row r="10" spans="1:3" x14ac:dyDescent="0.25">
      <c r="A10" s="2">
        <v>3</v>
      </c>
      <c r="B10" s="2" t="s">
        <v>20</v>
      </c>
      <c r="C10" s="2" t="s">
        <v>67</v>
      </c>
    </row>
    <row r="11" spans="1:3" x14ac:dyDescent="0.25">
      <c r="A11" s="2">
        <v>4</v>
      </c>
      <c r="B11" s="2" t="s">
        <v>21</v>
      </c>
      <c r="C11" s="2" t="s">
        <v>67</v>
      </c>
    </row>
    <row r="12" spans="1:3" x14ac:dyDescent="0.25">
      <c r="A12" s="2">
        <v>5</v>
      </c>
      <c r="B12" s="2" t="s">
        <v>28</v>
      </c>
      <c r="C12" s="2" t="s">
        <v>67</v>
      </c>
    </row>
    <row r="13" spans="1:3" x14ac:dyDescent="0.25">
      <c r="A13" s="2">
        <v>6</v>
      </c>
      <c r="B13" s="2" t="s">
        <v>30</v>
      </c>
      <c r="C13" s="2" t="s">
        <v>67</v>
      </c>
    </row>
    <row r="14" spans="1:3" x14ac:dyDescent="0.25">
      <c r="A14" s="2">
        <v>7</v>
      </c>
      <c r="B14" s="2" t="s">
        <v>116</v>
      </c>
      <c r="C14" s="2" t="s">
        <v>67</v>
      </c>
    </row>
    <row r="15" spans="1:3" x14ac:dyDescent="0.25">
      <c r="A15" s="2">
        <v>8</v>
      </c>
      <c r="B15" s="2" t="s">
        <v>19</v>
      </c>
      <c r="C15" s="2" t="s">
        <v>67</v>
      </c>
    </row>
    <row r="16" spans="1:3" x14ac:dyDescent="0.25">
      <c r="A16" s="2">
        <v>9</v>
      </c>
      <c r="B16" s="2" t="s">
        <v>31</v>
      </c>
      <c r="C16" s="2" t="s">
        <v>67</v>
      </c>
    </row>
    <row r="17" spans="1:3" x14ac:dyDescent="0.25">
      <c r="A17" s="2">
        <v>10</v>
      </c>
      <c r="B17" s="2" t="s">
        <v>10</v>
      </c>
      <c r="C17" s="2" t="s">
        <v>67</v>
      </c>
    </row>
    <row r="18" spans="1:3" x14ac:dyDescent="0.25">
      <c r="A18" s="2">
        <v>11</v>
      </c>
      <c r="B18" s="2" t="s">
        <v>4</v>
      </c>
      <c r="C18" s="2" t="s">
        <v>67</v>
      </c>
    </row>
    <row r="19" spans="1:3" x14ac:dyDescent="0.25">
      <c r="A19" s="2">
        <v>12</v>
      </c>
      <c r="B19" s="2" t="s">
        <v>24</v>
      </c>
      <c r="C19" s="2" t="s">
        <v>67</v>
      </c>
    </row>
    <row r="20" spans="1:3" x14ac:dyDescent="0.25">
      <c r="A20" s="2">
        <v>13</v>
      </c>
      <c r="B20" s="2" t="s">
        <v>26</v>
      </c>
      <c r="C20" s="2" t="s">
        <v>67</v>
      </c>
    </row>
    <row r="21" spans="1:3" x14ac:dyDescent="0.25">
      <c r="A21" s="2">
        <v>14</v>
      </c>
      <c r="B21" s="2" t="s">
        <v>15</v>
      </c>
      <c r="C21" s="2" t="s">
        <v>67</v>
      </c>
    </row>
    <row r="22" spans="1:3" x14ac:dyDescent="0.25">
      <c r="A22" s="2">
        <v>15</v>
      </c>
      <c r="B22" s="2" t="s">
        <v>7</v>
      </c>
      <c r="C22" s="2" t="s">
        <v>67</v>
      </c>
    </row>
    <row r="23" spans="1:3" x14ac:dyDescent="0.25">
      <c r="A23" s="2">
        <v>16</v>
      </c>
      <c r="B23" s="2" t="s">
        <v>68</v>
      </c>
      <c r="C23" s="2" t="s">
        <v>67</v>
      </c>
    </row>
    <row r="24" spans="1:3" x14ac:dyDescent="0.25">
      <c r="A24" s="2">
        <v>17</v>
      </c>
      <c r="B24" s="2" t="s">
        <v>12</v>
      </c>
      <c r="C24" s="2" t="s">
        <v>67</v>
      </c>
    </row>
    <row r="25" spans="1:3" x14ac:dyDescent="0.25">
      <c r="A25" s="2">
        <v>18</v>
      </c>
      <c r="B25" s="2" t="s">
        <v>1</v>
      </c>
      <c r="C25" s="2" t="s">
        <v>67</v>
      </c>
    </row>
    <row r="26" spans="1:3" x14ac:dyDescent="0.25">
      <c r="A26" s="2">
        <v>19</v>
      </c>
      <c r="B26" s="2" t="s">
        <v>9</v>
      </c>
      <c r="C26" s="2" t="s">
        <v>67</v>
      </c>
    </row>
    <row r="27" spans="1:3" x14ac:dyDescent="0.25">
      <c r="A27" s="2">
        <v>20</v>
      </c>
      <c r="B27" s="2" t="s">
        <v>2</v>
      </c>
      <c r="C27" s="2" t="s">
        <v>67</v>
      </c>
    </row>
    <row r="28" spans="1:3" x14ac:dyDescent="0.25">
      <c r="A28" s="2">
        <v>21</v>
      </c>
      <c r="B28" s="2" t="s">
        <v>6</v>
      </c>
      <c r="C28" s="2" t="s">
        <v>67</v>
      </c>
    </row>
    <row r="29" spans="1:3" x14ac:dyDescent="0.25">
      <c r="A29" s="2">
        <v>22</v>
      </c>
      <c r="B29" s="2" t="s">
        <v>13</v>
      </c>
      <c r="C29" s="2" t="s">
        <v>67</v>
      </c>
    </row>
    <row r="30" spans="1:3" x14ac:dyDescent="0.25">
      <c r="A30" s="2">
        <v>23</v>
      </c>
      <c r="B30" s="2" t="s">
        <v>0</v>
      </c>
      <c r="C30" s="2" t="s">
        <v>67</v>
      </c>
    </row>
    <row r="31" spans="1:3" x14ac:dyDescent="0.25">
      <c r="A31" s="2">
        <v>24</v>
      </c>
      <c r="B31" s="2" t="s">
        <v>14</v>
      </c>
      <c r="C31" s="2" t="s">
        <v>67</v>
      </c>
    </row>
    <row r="32" spans="1:3" x14ac:dyDescent="0.25">
      <c r="A32" s="2">
        <v>25</v>
      </c>
      <c r="B32" s="2" t="s">
        <v>3</v>
      </c>
      <c r="C32" s="2" t="s">
        <v>67</v>
      </c>
    </row>
    <row r="33" spans="1:3" x14ac:dyDescent="0.25">
      <c r="A33" s="2">
        <v>26</v>
      </c>
      <c r="B33" s="2" t="s">
        <v>23</v>
      </c>
      <c r="C33" s="2" t="s">
        <v>67</v>
      </c>
    </row>
    <row r="34" spans="1:3" x14ac:dyDescent="0.25">
      <c r="A34" s="2">
        <v>27</v>
      </c>
      <c r="B34" s="2" t="s">
        <v>27</v>
      </c>
      <c r="C34" s="2" t="s">
        <v>67</v>
      </c>
    </row>
    <row r="35" spans="1:3" x14ac:dyDescent="0.25">
      <c r="A35" s="2">
        <v>28</v>
      </c>
      <c r="B35" s="2" t="s">
        <v>18</v>
      </c>
      <c r="C35" s="2" t="s">
        <v>67</v>
      </c>
    </row>
    <row r="36" spans="1:3" x14ac:dyDescent="0.25">
      <c r="A36" s="2">
        <v>29</v>
      </c>
      <c r="B36" s="2" t="s">
        <v>11</v>
      </c>
      <c r="C36" s="2" t="s">
        <v>67</v>
      </c>
    </row>
    <row r="37" spans="1:3" x14ac:dyDescent="0.25">
      <c r="A37" s="2">
        <v>30</v>
      </c>
      <c r="B37" s="2" t="s">
        <v>5</v>
      </c>
      <c r="C37" s="2" t="s">
        <v>67</v>
      </c>
    </row>
    <row r="38" spans="1:3" x14ac:dyDescent="0.25">
      <c r="A38" s="2">
        <v>31</v>
      </c>
      <c r="B38" s="2" t="s">
        <v>25</v>
      </c>
      <c r="C38" s="2" t="s">
        <v>67</v>
      </c>
    </row>
    <row r="39" spans="1:3" x14ac:dyDescent="0.25">
      <c r="A39" s="2">
        <v>32</v>
      </c>
      <c r="B39" s="2" t="s">
        <v>16</v>
      </c>
      <c r="C39" s="2" t="s">
        <v>67</v>
      </c>
    </row>
    <row r="40" spans="1:3" x14ac:dyDescent="0.25">
      <c r="A40" s="2">
        <v>33</v>
      </c>
      <c r="B40" s="2" t="s">
        <v>29</v>
      </c>
      <c r="C40" s="2" t="s">
        <v>67</v>
      </c>
    </row>
  </sheetData>
  <sortState ref="A8:C40">
    <sortCondition ref="B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G10" sqref="G10"/>
    </sheetView>
  </sheetViews>
  <sheetFormatPr defaultColWidth="15.85546875" defaultRowHeight="15" x14ac:dyDescent="0.25"/>
  <sheetData>
    <row r="1" spans="1:13" x14ac:dyDescent="0.25">
      <c r="A1" s="33" t="s">
        <v>108</v>
      </c>
      <c r="B1" s="33"/>
      <c r="C1" s="33"/>
      <c r="D1" s="33"/>
      <c r="E1" s="33"/>
      <c r="F1" s="33"/>
      <c r="G1" s="33"/>
      <c r="H1" s="33" t="s">
        <v>109</v>
      </c>
      <c r="I1" s="33"/>
      <c r="J1" s="33"/>
      <c r="K1" s="33"/>
      <c r="L1" s="33"/>
      <c r="M1" t="s">
        <v>110</v>
      </c>
    </row>
    <row r="2" spans="1:13" x14ac:dyDescent="0.25">
      <c r="A2" s="11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2">
        <v>8</v>
      </c>
      <c r="I2" s="12">
        <v>9</v>
      </c>
      <c r="J2" s="12">
        <v>10</v>
      </c>
      <c r="K2" s="12">
        <v>11</v>
      </c>
      <c r="L2" s="13">
        <v>12</v>
      </c>
      <c r="M2" s="15">
        <v>13</v>
      </c>
    </row>
    <row r="3" spans="1:13" x14ac:dyDescent="0.25">
      <c r="A3" s="7" t="s">
        <v>31</v>
      </c>
      <c r="B3" s="7" t="s">
        <v>2</v>
      </c>
      <c r="C3" s="7" t="s">
        <v>21</v>
      </c>
      <c r="E3" s="7" t="s">
        <v>3</v>
      </c>
      <c r="F3" s="7" t="s">
        <v>26</v>
      </c>
      <c r="G3" s="7" t="s">
        <v>28</v>
      </c>
      <c r="H3" s="7" t="s">
        <v>30</v>
      </c>
      <c r="I3" s="7" t="s">
        <v>23</v>
      </c>
      <c r="J3" s="7" t="s">
        <v>11</v>
      </c>
      <c r="K3" s="7" t="s">
        <v>111</v>
      </c>
      <c r="L3" s="14" t="s">
        <v>106</v>
      </c>
      <c r="M3" s="7" t="s">
        <v>103</v>
      </c>
    </row>
    <row r="4" spans="1:13" x14ac:dyDescent="0.25">
      <c r="A4" s="7" t="s">
        <v>17</v>
      </c>
      <c r="B4" s="7" t="s">
        <v>6</v>
      </c>
      <c r="C4" s="7" t="s">
        <v>24</v>
      </c>
      <c r="D4" s="7" t="s">
        <v>4</v>
      </c>
      <c r="E4" s="7" t="s">
        <v>1</v>
      </c>
      <c r="F4" s="7" t="s">
        <v>68</v>
      </c>
      <c r="G4" s="7" t="s">
        <v>15</v>
      </c>
      <c r="H4" s="7" t="s">
        <v>29</v>
      </c>
      <c r="I4" s="7" t="s">
        <v>19</v>
      </c>
      <c r="J4" s="7" t="s">
        <v>13</v>
      </c>
      <c r="K4" s="7" t="s">
        <v>112</v>
      </c>
      <c r="L4" s="14" t="s">
        <v>107</v>
      </c>
      <c r="M4" s="7" t="s">
        <v>104</v>
      </c>
    </row>
    <row r="5" spans="1:13" x14ac:dyDescent="0.25">
      <c r="A5" s="7" t="s">
        <v>18</v>
      </c>
      <c r="B5" s="7" t="s">
        <v>0</v>
      </c>
      <c r="C5" s="7" t="s">
        <v>14</v>
      </c>
      <c r="D5" s="7" t="s">
        <v>7</v>
      </c>
      <c r="E5" s="7" t="s">
        <v>12</v>
      </c>
      <c r="F5" s="7" t="s">
        <v>27</v>
      </c>
      <c r="G5" s="7" t="s">
        <v>25</v>
      </c>
      <c r="M5" s="7" t="s">
        <v>105</v>
      </c>
    </row>
    <row r="6" spans="1:13" x14ac:dyDescent="0.25">
      <c r="A6" s="7" t="s">
        <v>20</v>
      </c>
      <c r="B6" s="7" t="s">
        <v>5</v>
      </c>
      <c r="C6" s="7" t="s">
        <v>16</v>
      </c>
      <c r="D6" s="7" t="s">
        <v>9</v>
      </c>
      <c r="E6" s="7" t="s">
        <v>10</v>
      </c>
      <c r="F6" s="7" t="s">
        <v>83</v>
      </c>
      <c r="G6" s="7" t="s">
        <v>116</v>
      </c>
    </row>
    <row r="7" spans="1:13" x14ac:dyDescent="0.25">
      <c r="A7" s="2"/>
    </row>
    <row r="8" spans="1:13" x14ac:dyDescent="0.25">
      <c r="A8" s="2"/>
    </row>
    <row r="9" spans="1:13" x14ac:dyDescent="0.25">
      <c r="A9" s="2"/>
    </row>
    <row r="10" spans="1:13" x14ac:dyDescent="0.25">
      <c r="A10" s="2"/>
    </row>
    <row r="11" spans="1:13" x14ac:dyDescent="0.25">
      <c r="A11" s="2"/>
    </row>
    <row r="12" spans="1:13" x14ac:dyDescent="0.25">
      <c r="A12" s="2"/>
    </row>
    <row r="13" spans="1:13" x14ac:dyDescent="0.25">
      <c r="A13" s="2"/>
    </row>
    <row r="14" spans="1:13" x14ac:dyDescent="0.25">
      <c r="A14" s="2"/>
    </row>
    <row r="15" spans="1:13" x14ac:dyDescent="0.25">
      <c r="A15" s="2"/>
    </row>
    <row r="16" spans="1:13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</sheetData>
  <mergeCells count="2">
    <mergeCell ref="A1:G1"/>
    <mergeCell ref="H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RowHeight="15" x14ac:dyDescent="0.25"/>
  <cols>
    <col min="2" max="2" width="37.5703125" customWidth="1"/>
  </cols>
  <sheetData>
    <row r="1" spans="1:2" x14ac:dyDescent="0.25">
      <c r="A1" s="1" t="s">
        <v>101</v>
      </c>
      <c r="B1" s="1" t="s">
        <v>100</v>
      </c>
    </row>
    <row r="2" spans="1:2" x14ac:dyDescent="0.25">
      <c r="A2" s="8">
        <v>43167</v>
      </c>
      <c r="B2" s="9" t="s">
        <v>17</v>
      </c>
    </row>
    <row r="3" spans="1:2" x14ac:dyDescent="0.25">
      <c r="A3" s="8">
        <v>43160</v>
      </c>
      <c r="B3" s="9" t="s">
        <v>99</v>
      </c>
    </row>
    <row r="4" spans="1:2" x14ac:dyDescent="0.25">
      <c r="A4" s="8">
        <v>43146</v>
      </c>
      <c r="B4" s="9" t="s">
        <v>20</v>
      </c>
    </row>
    <row r="5" spans="1:2" x14ac:dyDescent="0.25">
      <c r="A5" s="8">
        <v>43159</v>
      </c>
      <c r="B5" s="9" t="s">
        <v>21</v>
      </c>
    </row>
    <row r="6" spans="1:2" x14ac:dyDescent="0.25">
      <c r="A6" s="8">
        <v>43160</v>
      </c>
      <c r="B6" s="9" t="s">
        <v>28</v>
      </c>
    </row>
    <row r="7" spans="1:2" x14ac:dyDescent="0.25">
      <c r="A7" s="8">
        <v>43159</v>
      </c>
      <c r="B7" s="9" t="s">
        <v>30</v>
      </c>
    </row>
    <row r="8" spans="1:2" x14ac:dyDescent="0.25">
      <c r="A8" s="8">
        <v>43137</v>
      </c>
      <c r="B8" s="9" t="s">
        <v>19</v>
      </c>
    </row>
    <row r="9" spans="1:2" x14ac:dyDescent="0.25">
      <c r="A9" s="8">
        <v>43158</v>
      </c>
      <c r="B9" s="9" t="s">
        <v>19</v>
      </c>
    </row>
    <row r="10" spans="1:2" x14ac:dyDescent="0.25">
      <c r="A10" s="8">
        <v>43138</v>
      </c>
      <c r="B10" s="9" t="s">
        <v>31</v>
      </c>
    </row>
    <row r="11" spans="1:2" x14ac:dyDescent="0.25">
      <c r="A11" s="8">
        <v>43158</v>
      </c>
      <c r="B11" s="9" t="s">
        <v>31</v>
      </c>
    </row>
    <row r="12" spans="1:2" x14ac:dyDescent="0.25">
      <c r="A12" s="8">
        <v>43157</v>
      </c>
      <c r="B12" s="9" t="s">
        <v>10</v>
      </c>
    </row>
    <row r="13" spans="1:2" x14ac:dyDescent="0.25">
      <c r="A13" s="8">
        <v>43158</v>
      </c>
      <c r="B13" s="9" t="s">
        <v>4</v>
      </c>
    </row>
    <row r="14" spans="1:2" x14ac:dyDescent="0.25">
      <c r="A14" s="8">
        <v>43159</v>
      </c>
      <c r="B14" s="9" t="s">
        <v>24</v>
      </c>
    </row>
    <row r="15" spans="1:2" x14ac:dyDescent="0.25">
      <c r="A15" s="8">
        <v>43160</v>
      </c>
      <c r="B15" s="9" t="s">
        <v>26</v>
      </c>
    </row>
    <row r="16" spans="1:2" x14ac:dyDescent="0.25">
      <c r="A16" s="8">
        <v>43159</v>
      </c>
      <c r="B16" s="9" t="s">
        <v>15</v>
      </c>
    </row>
    <row r="17" spans="1:2" x14ac:dyDescent="0.25">
      <c r="A17" s="8">
        <v>43160</v>
      </c>
      <c r="B17" s="9" t="s">
        <v>7</v>
      </c>
    </row>
    <row r="18" spans="1:2" x14ac:dyDescent="0.25">
      <c r="A18" s="8">
        <v>43157</v>
      </c>
      <c r="B18" s="9" t="s">
        <v>68</v>
      </c>
    </row>
    <row r="19" spans="1:2" x14ac:dyDescent="0.25">
      <c r="A19" s="8">
        <v>43159</v>
      </c>
      <c r="B19" s="9" t="s">
        <v>1</v>
      </c>
    </row>
    <row r="20" spans="1:2" x14ac:dyDescent="0.25">
      <c r="A20" s="8">
        <v>43164</v>
      </c>
      <c r="B20" s="9" t="s">
        <v>9</v>
      </c>
    </row>
    <row r="21" spans="1:2" x14ac:dyDescent="0.25">
      <c r="A21" s="8">
        <v>43160</v>
      </c>
      <c r="B21" s="9" t="s">
        <v>2</v>
      </c>
    </row>
    <row r="22" spans="1:2" x14ac:dyDescent="0.25">
      <c r="A22" s="8">
        <v>43160</v>
      </c>
      <c r="B22" s="9" t="s">
        <v>6</v>
      </c>
    </row>
    <row r="23" spans="1:2" x14ac:dyDescent="0.25">
      <c r="A23" s="8">
        <v>43161</v>
      </c>
      <c r="B23" s="9" t="s">
        <v>13</v>
      </c>
    </row>
    <row r="24" spans="1:2" x14ac:dyDescent="0.25">
      <c r="A24" s="8">
        <v>43161</v>
      </c>
      <c r="B24" s="9" t="s">
        <v>0</v>
      </c>
    </row>
    <row r="25" spans="1:2" x14ac:dyDescent="0.25">
      <c r="A25" s="8">
        <v>43160</v>
      </c>
      <c r="B25" s="9" t="s">
        <v>14</v>
      </c>
    </row>
    <row r="26" spans="1:2" x14ac:dyDescent="0.25">
      <c r="A26" s="8">
        <v>43159</v>
      </c>
      <c r="B26" s="9" t="s">
        <v>3</v>
      </c>
    </row>
    <row r="27" spans="1:2" x14ac:dyDescent="0.25">
      <c r="A27" s="8">
        <v>43158</v>
      </c>
      <c r="B27" s="9" t="s">
        <v>23</v>
      </c>
    </row>
    <row r="28" spans="1:2" x14ac:dyDescent="0.25">
      <c r="A28" s="8">
        <v>43158</v>
      </c>
      <c r="B28" s="9" t="s">
        <v>27</v>
      </c>
    </row>
    <row r="29" spans="1:2" x14ac:dyDescent="0.25">
      <c r="A29" s="8">
        <v>43158</v>
      </c>
      <c r="B29" s="9" t="s">
        <v>18</v>
      </c>
    </row>
    <row r="30" spans="1:2" x14ac:dyDescent="0.25">
      <c r="A30" s="8">
        <v>43161</v>
      </c>
      <c r="B30" s="9" t="s">
        <v>11</v>
      </c>
    </row>
    <row r="31" spans="1:2" x14ac:dyDescent="0.25">
      <c r="A31" s="8">
        <v>43159</v>
      </c>
      <c r="B31" s="9" t="s">
        <v>5</v>
      </c>
    </row>
    <row r="32" spans="1:2" x14ac:dyDescent="0.25">
      <c r="A32" s="8">
        <v>43145</v>
      </c>
      <c r="B32" s="9" t="s">
        <v>25</v>
      </c>
    </row>
    <row r="33" spans="1:2" x14ac:dyDescent="0.25">
      <c r="A33" s="8">
        <v>43159</v>
      </c>
      <c r="B33" s="9" t="s">
        <v>16</v>
      </c>
    </row>
    <row r="34" spans="1:2" x14ac:dyDescent="0.25">
      <c r="A34" s="8">
        <v>43154</v>
      </c>
      <c r="B34" s="9" t="s">
        <v>29</v>
      </c>
    </row>
  </sheetData>
  <sortState ref="A2:B34">
    <sortCondition ref="B2:B34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C9" sqref="C9:C12"/>
    </sheetView>
  </sheetViews>
  <sheetFormatPr defaultRowHeight="15" x14ac:dyDescent="0.25"/>
  <sheetData>
    <row r="1" spans="1:6" x14ac:dyDescent="0.25">
      <c r="A1" s="36" t="s">
        <v>121</v>
      </c>
    </row>
    <row r="2" spans="1:6" x14ac:dyDescent="0.25">
      <c r="A2">
        <v>5</v>
      </c>
      <c r="B2">
        <v>4370</v>
      </c>
      <c r="C2">
        <f>A2*2*B2</f>
        <v>43700</v>
      </c>
    </row>
    <row r="3" spans="1:6" x14ac:dyDescent="0.25">
      <c r="A3">
        <v>7</v>
      </c>
      <c r="B3">
        <v>3355</v>
      </c>
      <c r="C3">
        <f>A3*4*B3</f>
        <v>93940</v>
      </c>
    </row>
    <row r="4" spans="1:6" x14ac:dyDescent="0.25">
      <c r="A4">
        <v>1</v>
      </c>
      <c r="B4">
        <v>3785</v>
      </c>
      <c r="C4">
        <f>A4*3*B4</f>
        <v>11355</v>
      </c>
      <c r="D4">
        <f>C2+C3+C4</f>
        <v>148995</v>
      </c>
      <c r="E4" t="s">
        <v>125</v>
      </c>
    </row>
    <row r="5" spans="1:6" x14ac:dyDescent="0.25">
      <c r="A5">
        <v>38</v>
      </c>
      <c r="B5">
        <v>1200</v>
      </c>
      <c r="D5">
        <f>A5*B5</f>
        <v>45600</v>
      </c>
      <c r="E5" t="s">
        <v>131</v>
      </c>
    </row>
    <row r="6" spans="1:6" x14ac:dyDescent="0.25">
      <c r="D6" s="37">
        <f>SUM(D4:D5)</f>
        <v>194595</v>
      </c>
      <c r="E6" s="38" t="s">
        <v>126</v>
      </c>
    </row>
    <row r="8" spans="1:6" x14ac:dyDescent="0.25">
      <c r="A8" s="35" t="s">
        <v>129</v>
      </c>
    </row>
    <row r="9" spans="1:6" x14ac:dyDescent="0.25">
      <c r="A9">
        <v>33</v>
      </c>
      <c r="B9">
        <v>3795</v>
      </c>
      <c r="C9">
        <f>A9*B9</f>
        <v>125235</v>
      </c>
      <c r="E9" t="s">
        <v>127</v>
      </c>
    </row>
    <row r="10" spans="1:6" x14ac:dyDescent="0.25">
      <c r="A10">
        <v>2</v>
      </c>
      <c r="B10">
        <v>1000</v>
      </c>
      <c r="C10">
        <f>A10*B10</f>
        <v>2000</v>
      </c>
      <c r="E10" t="s">
        <v>141</v>
      </c>
    </row>
    <row r="11" spans="1:6" x14ac:dyDescent="0.25">
      <c r="A11">
        <v>38</v>
      </c>
      <c r="B11">
        <v>1200</v>
      </c>
      <c r="C11">
        <f>A11*B11</f>
        <v>45600</v>
      </c>
      <c r="E11" t="s">
        <v>132</v>
      </c>
    </row>
    <row r="12" spans="1:6" x14ac:dyDescent="0.25">
      <c r="A12">
        <v>2</v>
      </c>
      <c r="B12">
        <v>3785</v>
      </c>
      <c r="C12">
        <f>A12*B12</f>
        <v>7570</v>
      </c>
      <c r="E12" t="s">
        <v>133</v>
      </c>
    </row>
    <row r="13" spans="1:6" x14ac:dyDescent="0.25">
      <c r="A13">
        <v>3</v>
      </c>
      <c r="B13">
        <v>3000</v>
      </c>
      <c r="C13">
        <f>A13*B13</f>
        <v>9000</v>
      </c>
      <c r="E13" t="s">
        <v>128</v>
      </c>
      <c r="F13" t="s">
        <v>134</v>
      </c>
    </row>
    <row r="14" spans="1:6" x14ac:dyDescent="0.25">
      <c r="A14">
        <v>1</v>
      </c>
      <c r="B14">
        <v>6250</v>
      </c>
      <c r="C14">
        <f>A14*B14</f>
        <v>6250</v>
      </c>
      <c r="E14" t="s">
        <v>130</v>
      </c>
      <c r="F14" t="s">
        <v>135</v>
      </c>
    </row>
    <row r="15" spans="1:6" x14ac:dyDescent="0.25">
      <c r="D15" s="39">
        <f>SUM(C9:C14)</f>
        <v>195655</v>
      </c>
      <c r="E15" s="40" t="s">
        <v>126</v>
      </c>
    </row>
    <row r="17" spans="1:5" x14ac:dyDescent="0.25">
      <c r="D17" s="38">
        <f>D6-D15</f>
        <v>-1060</v>
      </c>
      <c r="E17" t="s">
        <v>138</v>
      </c>
    </row>
    <row r="18" spans="1:5" x14ac:dyDescent="0.25">
      <c r="A18" t="s">
        <v>136</v>
      </c>
      <c r="D18">
        <v>7437</v>
      </c>
    </row>
    <row r="19" spans="1:5" x14ac:dyDescent="0.25">
      <c r="D19" s="1">
        <f>SUM(D17:D18)</f>
        <v>6377</v>
      </c>
      <c r="E19" t="s">
        <v>137</v>
      </c>
    </row>
    <row r="20" spans="1:5" x14ac:dyDescent="0.25">
      <c r="A20" s="41" t="s">
        <v>118</v>
      </c>
    </row>
    <row r="21" spans="1:5" x14ac:dyDescent="0.25">
      <c r="A21" t="s">
        <v>121</v>
      </c>
    </row>
    <row r="22" spans="1:5" x14ac:dyDescent="0.25">
      <c r="A22">
        <v>35</v>
      </c>
      <c r="B22">
        <v>350</v>
      </c>
      <c r="C22">
        <f>A22*B22</f>
        <v>12250</v>
      </c>
    </row>
    <row r="23" spans="1:5" x14ac:dyDescent="0.25">
      <c r="A23" t="s">
        <v>129</v>
      </c>
    </row>
    <row r="24" spans="1:5" x14ac:dyDescent="0.25">
      <c r="A24">
        <v>35</v>
      </c>
      <c r="B24">
        <v>350</v>
      </c>
      <c r="C24">
        <f>A24*B24</f>
        <v>12250</v>
      </c>
    </row>
    <row r="25" spans="1:5" x14ac:dyDescent="0.25">
      <c r="D25" s="1">
        <f>C22-C24</f>
        <v>0</v>
      </c>
      <c r="E25" t="s">
        <v>126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Sammanställning spelare_betaln</vt:lpstr>
      <vt:lpstr>Information</vt:lpstr>
      <vt:lpstr>Föräldrar</vt:lpstr>
      <vt:lpstr>Viktigt</vt:lpstr>
      <vt:lpstr>Deltagare lista</vt:lpstr>
      <vt:lpstr>Rum</vt:lpstr>
      <vt:lpstr>Sammanställning handpenning</vt:lpstr>
      <vt:lpstr>Blad2</vt:lpstr>
    </vt:vector>
  </TitlesOfParts>
  <Company>Intrum Juustitia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Andersson</dc:creator>
  <cp:lastModifiedBy>Fredrik Andersson</cp:lastModifiedBy>
  <dcterms:created xsi:type="dcterms:W3CDTF">2017-09-22T13:24:11Z</dcterms:created>
  <dcterms:modified xsi:type="dcterms:W3CDTF">2018-06-26T07:50:57Z</dcterms:modified>
</cp:coreProperties>
</file>